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Main_BOQ" sheetId="2" r:id="rId5"/>
    <sheet state="visible" name="Takeoff_Sheet" sheetId="3" r:id="rId6"/>
    <sheet state="visible" name="Rate_Analysis" sheetId="4" r:id="rId7"/>
    <sheet state="visible" name="Summary" sheetId="5" r:id="rId8"/>
    <sheet state="visible" name="Instructions" sheetId="6" r:id="rId9"/>
    <sheet state="visible" name="Data_Lists" sheetId="7" r:id="rId10"/>
    <sheet state="visible" name="Residential_BOQ" sheetId="8" r:id="rId11"/>
    <sheet state="visible" name="Terms_Conditions" sheetId="9" r:id="rId12"/>
  </sheets>
  <definedNames/>
  <calcPr/>
  <extLst>
    <ext uri="GoogleSheetsCustomDataVersion2">
      <go:sheetsCustomData xmlns:go="http://customooxmlschemas.google.com/" r:id="rId13" roundtripDataChecksum="YhkxtYB/UJuZO+E3fRWHG8v9nliaTh//udrDbwciTfQ="/>
    </ext>
  </extLst>
</workbook>
</file>

<file path=xl/sharedStrings.xml><?xml version="1.0" encoding="utf-8"?>
<sst xmlns="http://schemas.openxmlformats.org/spreadsheetml/2006/main" count="1277" uniqueCount="737">
  <si>
    <t>[ YOUR COMPANY LOGO ]</t>
  </si>
  <si>
    <t>YOUR COMPANY NAME</t>
  </si>
  <si>
    <t>Interior Design &amp; Fit-Out Specialists</t>
  </si>
  <si>
    <t>PROFESSIONAL INTERIOR DESIGN BOQ</t>
  </si>
  <si>
    <t>Bill of Quantities – Residential &amp; Commercial Projects</t>
  </si>
  <si>
    <t>PROJECT TYPE:</t>
  </si>
  <si>
    <t>Commercial</t>
  </si>
  <si>
    <t>PROJECT INFORMATION</t>
  </si>
  <si>
    <t>Project Name:</t>
  </si>
  <si>
    <t>BOQ Number:</t>
  </si>
  <si>
    <t>BOQ-2026-001</t>
  </si>
  <si>
    <t>Client Name:</t>
  </si>
  <si>
    <t>Revision No.:</t>
  </si>
  <si>
    <t>Rev. 0</t>
  </si>
  <si>
    <t>Client Address:</t>
  </si>
  <si>
    <t>GSTIN:</t>
  </si>
  <si>
    <t>Contact Person:</t>
  </si>
  <si>
    <t>Project Location:</t>
  </si>
  <si>
    <t>Phone:</t>
  </si>
  <si>
    <t>Project Area (Sq.ft.):</t>
  </si>
  <si>
    <t>14,000 Sq.ft.</t>
  </si>
  <si>
    <t>Email:</t>
  </si>
  <si>
    <t>BOQ Date:</t>
  </si>
  <si>
    <t>2026-04-10</t>
  </si>
  <si>
    <t>Validity:</t>
  </si>
  <si>
    <t>30 Days</t>
  </si>
  <si>
    <t>QUICK FINANCIAL SUMMARY</t>
  </si>
  <si>
    <t>Total BOQ Value (Before Tax):</t>
  </si>
  <si>
    <t>CGST (9%):</t>
  </si>
  <si>
    <t>SGST (9%):</t>
  </si>
  <si>
    <t>Total GST (18%):</t>
  </si>
  <si>
    <t>Grand Total (Incl. GST):</t>
  </si>
  <si>
    <t>Amount in Words:</t>
  </si>
  <si>
    <t>QUICK NAVIGATION</t>
  </si>
  <si>
    <t>→ Main BOQ Sheet</t>
  </si>
  <si>
    <t>Quick Navigation</t>
  </si>
  <si>
    <t>Main BOQ</t>
  </si>
  <si>
    <t>→ Rate Analysis</t>
  </si>
  <si>
    <t>Takeoff Sheet</t>
  </si>
  <si>
    <t>→ Summary Dashboard</t>
  </si>
  <si>
    <t>Rate Analysis</t>
  </si>
  <si>
    <t>→ Instructions</t>
  </si>
  <si>
    <t>Summary</t>
  </si>
  <si>
    <t>Residential BOQ</t>
  </si>
  <si>
    <t>Terms &amp; Conditions</t>
  </si>
  <si>
    <t>Prepared By:</t>
  </si>
  <si>
    <t>Checked By:</t>
  </si>
  <si>
    <t>Instructions</t>
  </si>
  <si>
    <t>Date:</t>
  </si>
  <si>
    <t>Data Lists</t>
  </si>
  <si>
    <t>Client Approval:</t>
  </si>
  <si>
    <t>BILL OF QUANTITIES - INTERIOR DESIGN &amp; FIT-OUT WORKS</t>
  </si>
  <si>
    <t>Project: 14,000 Sq.ft. Corporate Office Interior - Sample BOQ (Commercial Mode)</t>
  </si>
  <si>
    <t>BOQ Date: 10/01/2026</t>
  </si>
  <si>
    <t>Total Area: 14,000 Sq.ft.</t>
  </si>
  <si>
    <t>S.No</t>
  </si>
  <si>
    <t>SECTION A - DEMOLITION &amp; CIVIL WORKS</t>
  </si>
  <si>
    <t>A</t>
  </si>
  <si>
    <t>Demolition of existing false ceiling</t>
  </si>
  <si>
    <t>Complete removal</t>
  </si>
  <si>
    <t>Sqm</t>
  </si>
  <si>
    <t>Brick masonry for partition walls</t>
  </si>
  <si>
    <t>115mm thick</t>
  </si>
  <si>
    <t>Cement plastering on walls</t>
  </si>
  <si>
    <t>12mm thick 1:4</t>
  </si>
  <si>
    <t>Waterproofing in pantry/toilet areas</t>
  </si>
  <si>
    <t>Fosroc/Dr.Fixit</t>
  </si>
  <si>
    <t>Subtotal - Section A</t>
  </si>
  <si>
    <t>SECTION B - FLOORING &amp; TILING WORKS</t>
  </si>
  <si>
    <t>B</t>
  </si>
  <si>
    <t>Vitrified tile flooring 800x800mm</t>
  </si>
  <si>
    <t>Kajaria/Somany Double Charge</t>
  </si>
  <si>
    <t>Granite flooring in lobby</t>
  </si>
  <si>
    <t>Premium Black Galaxy</t>
  </si>
  <si>
    <t>Ceramic tile in toilets</t>
  </si>
  <si>
    <t>Johnson/RAK</t>
  </si>
  <si>
    <t>Wall dado tiles in toilets</t>
  </si>
  <si>
    <t>300x600mm glazed</t>
  </si>
  <si>
    <t>Subtotal - Section B</t>
  </si>
  <si>
    <t>SECTION C - WALL FINISHES &amp; CLADDING</t>
  </si>
  <si>
    <t>C</t>
  </si>
  <si>
    <t>Glass partition with aluminum frame</t>
  </si>
  <si>
    <t>12mm toughened</t>
  </si>
  <si>
    <t>ACP cladding on feature walls</t>
  </si>
  <si>
    <t>Aludecor/Alstrong</t>
  </si>
  <si>
    <t>Acoustic wall panels in conference</t>
  </si>
  <si>
    <t>Ecophon/Armstrong</t>
  </si>
  <si>
    <t>Subtotal - Section C</t>
  </si>
  <si>
    <t>SECTION D - FALSE CEILING &amp; POP WORKS</t>
  </si>
  <si>
    <t>D</t>
  </si>
  <si>
    <t>Gypsum board plain ceiling</t>
  </si>
  <si>
    <t>12.5mm Gyproc/USG</t>
  </si>
  <si>
    <t>Gypsum board with cove lighting</t>
  </si>
  <si>
    <t>Designer profile</t>
  </si>
  <si>
    <t>Metal ceiling in lobby</t>
  </si>
  <si>
    <t>Aluminum strip</t>
  </si>
  <si>
    <t>POP punning on ceiling</t>
  </si>
  <si>
    <t>3mm thick</t>
  </si>
  <si>
    <t>Acoustic ceiling in boardroom</t>
  </si>
  <si>
    <t>Rockfon/Armstrong</t>
  </si>
  <si>
    <t>Subtotal - Section D</t>
  </si>
  <si>
    <t>SECTION E - CARPENTRY, WOODWORK &amp; CABINETRY</t>
  </si>
  <si>
    <t>E</t>
  </si>
  <si>
    <t>Reception desk with storage</t>
  </si>
  <si>
    <t>Veneer finish</t>
  </si>
  <si>
    <t>Nos</t>
  </si>
  <si>
    <t>MD cabin workstation</t>
  </si>
  <si>
    <t>Executive grade</t>
  </si>
  <si>
    <t>Manager cabin desks</t>
  </si>
  <si>
    <t>L-shaped</t>
  </si>
  <si>
    <t>Workstation modules 4-seater</t>
  </si>
  <si>
    <t>Modular system</t>
  </si>
  <si>
    <t>Conference table 16-seater</t>
  </si>
  <si>
    <t>Solid surface top</t>
  </si>
  <si>
    <t>Conference table 8-seater</t>
  </si>
  <si>
    <t>Veneer top</t>
  </si>
  <si>
    <t>Storage units/pedestals</t>
  </si>
  <si>
    <t>3-drawer mobile</t>
  </si>
  <si>
    <t>Filing cabinets - vertical</t>
  </si>
  <si>
    <t>4-drawer steel</t>
  </si>
  <si>
    <t>Pantry cabinetry complete</t>
  </si>
  <si>
    <t>Laminate finish</t>
  </si>
  <si>
    <t>Rft</t>
  </si>
  <si>
    <t>Server room racks</t>
  </si>
  <si>
    <t>42U standard</t>
  </si>
  <si>
    <t>Subtotal - Section E</t>
  </si>
  <si>
    <t>SECTION F - DOORS, WINDOWS &amp; HARDWARE</t>
  </si>
  <si>
    <t>F</t>
  </si>
  <si>
    <t>Main entrance glass door</t>
  </si>
  <si>
    <t>Frameless 12mm</t>
  </si>
  <si>
    <t>Wooden flush door with frame</t>
  </si>
  <si>
    <t>35mm BWR ply</t>
  </si>
  <si>
    <t>Glass door for cabins</t>
  </si>
  <si>
    <t>10mm toughened</t>
  </si>
  <si>
    <t>Fire rated door</t>
  </si>
  <si>
    <t>2hr rating</t>
  </si>
  <si>
    <t>Aluminum sliding window</t>
  </si>
  <si>
    <t>Powder coated</t>
  </si>
  <si>
    <t>Door hardware - premium</t>
  </si>
  <si>
    <t>Dorma/Hafele</t>
  </si>
  <si>
    <t>Set</t>
  </si>
  <si>
    <t>Access control system</t>
  </si>
  <si>
    <t>Biometric</t>
  </si>
  <si>
    <t>Subtotal - Section F</t>
  </si>
  <si>
    <t>SECTION G - ELECTRICAL &amp; LIGHTING WORKS</t>
  </si>
  <si>
    <t>G</t>
  </si>
  <si>
    <t>Internal wiring complete</t>
  </si>
  <si>
    <t>Havells/Polycab FR</t>
  </si>
  <si>
    <t>LS</t>
  </si>
  <si>
    <t>DB panel with MCBs</t>
  </si>
  <si>
    <t>Schneider/Legrand</t>
  </si>
  <si>
    <t>LED panel lights 2x2</t>
  </si>
  <si>
    <t>36W Philips/Wipro</t>
  </si>
  <si>
    <t>LED downlights 12W</t>
  </si>
  <si>
    <t>Philips/Syska</t>
  </si>
  <si>
    <t>Linear LED lights</t>
  </si>
  <si>
    <t>Profile mounted</t>
  </si>
  <si>
    <t>Rmt</t>
  </si>
  <si>
    <t>Decorative pendant lights</t>
  </si>
  <si>
    <t>Designer</t>
  </si>
  <si>
    <t>Emergency lights</t>
  </si>
  <si>
    <t>Exit signage</t>
  </si>
  <si>
    <t>UPS system 20KVA</t>
  </si>
  <si>
    <t>APC/Emerson</t>
  </si>
  <si>
    <t>Electrical points - power</t>
  </si>
  <si>
    <t>15A sockets</t>
  </si>
  <si>
    <t>Data points - CAT6A</t>
  </si>
  <si>
    <t>Complete with patch</t>
  </si>
  <si>
    <t>Floor boxes with modules</t>
  </si>
  <si>
    <t>8-module</t>
  </si>
  <si>
    <t>Subtotal - Section G</t>
  </si>
  <si>
    <t>SECTION H - PLUMBING &amp; SANITARY WORKS</t>
  </si>
  <si>
    <t>H</t>
  </si>
  <si>
    <t>CPVC piping for water supply</t>
  </si>
  <si>
    <t>Astral/Supreme</t>
  </si>
  <si>
    <t>Drainage piping SWR</t>
  </si>
  <si>
    <t>110mm/75mm</t>
  </si>
  <si>
    <t>WC - wall hung</t>
  </si>
  <si>
    <t>Kohler/Duravit</t>
  </si>
  <si>
    <t>Wash basin with pedestal</t>
  </si>
  <si>
    <t>Hindware/Parryware</t>
  </si>
  <si>
    <t>Urinals with sensor</t>
  </si>
  <si>
    <t>Hindware</t>
  </si>
  <si>
    <t>CP fittings complete</t>
  </si>
  <si>
    <t>Jaquar/Grohe</t>
  </si>
  <si>
    <t>Water heater 25L</t>
  </si>
  <si>
    <t>Racold/AO Smith</t>
  </si>
  <si>
    <t>Pantry sink SS</t>
  </si>
  <si>
    <t>Franke</t>
  </si>
  <si>
    <t>Subtotal - Section H</t>
  </si>
  <si>
    <t>SECTION I - PAINTING &amp; POLISHING</t>
  </si>
  <si>
    <t>I</t>
  </si>
  <si>
    <t>Wall painting - Asian Royale Luxury</t>
  </si>
  <si>
    <t>2 coats on putty</t>
  </si>
  <si>
    <t>Ceiling painting - Asian Tractor</t>
  </si>
  <si>
    <t>2 coats</t>
  </si>
  <si>
    <t>Wood polish - Melamine matt</t>
  </si>
  <si>
    <t>NC/PU</t>
  </si>
  <si>
    <t>Metal painting - enamel</t>
  </si>
  <si>
    <t>Primer + 2 coats</t>
  </si>
  <si>
    <t>Texture paint on feature walls</t>
  </si>
  <si>
    <t>Dulux/Asian</t>
  </si>
  <si>
    <t>Subtotal - Section I</t>
  </si>
  <si>
    <t>SECTION J - GLASS WORKS, MIRRORS &amp; GLAZING</t>
  </si>
  <si>
    <t>J</t>
  </si>
  <si>
    <t>Glass partition 12mm clear</t>
  </si>
  <si>
    <t>Toughened</t>
  </si>
  <si>
    <t>Frosted film on glass</t>
  </si>
  <si>
    <t>3M/Oracal</t>
  </si>
  <si>
    <t>Mirror in toilets</t>
  </si>
  <si>
    <t>6mm beveled</t>
  </si>
  <si>
    <t>Glass railing with SS</t>
  </si>
  <si>
    <t>Subtotal - Section J</t>
  </si>
  <si>
    <t>SECTION K - FURNISHING &amp; LOOSE FURNITURE</t>
  </si>
  <si>
    <t>K</t>
  </si>
  <si>
    <t>Executive chairs</t>
  </si>
  <si>
    <t>Herman Miller/Steelcase</t>
  </si>
  <si>
    <t>Manager chairs</t>
  </si>
  <si>
    <t>Featherlite/Godrej</t>
  </si>
  <si>
    <t>Staff chairs - ergonomic</t>
  </si>
  <si>
    <t>Godrej/HOF</t>
  </si>
  <si>
    <t>Visitor chairs</t>
  </si>
  <si>
    <t>Padded</t>
  </si>
  <si>
    <t>Sofa set - reception</t>
  </si>
  <si>
    <t>3+1+1 leatherette</t>
  </si>
  <si>
    <t>Center table - reception</t>
  </si>
  <si>
    <t>Glass top</t>
  </si>
  <si>
    <t>Window blinds - vertical</t>
  </si>
  <si>
    <t>Fabric</t>
  </si>
  <si>
    <t>Roller blinds - blackout</t>
  </si>
  <si>
    <t>For conference</t>
  </si>
  <si>
    <t>Carpet - premium</t>
  </si>
  <si>
    <t>Conference areas</t>
  </si>
  <si>
    <t>Subtotal - Section K</t>
  </si>
  <si>
    <t>SECTION L - MISCELLANEOUS &amp; SPECIAL ITEMS</t>
  </si>
  <si>
    <t>L</t>
  </si>
  <si>
    <t>Signage - main entrance</t>
  </si>
  <si>
    <t>Acrylic LED</t>
  </si>
  <si>
    <t>Signage - room names</t>
  </si>
  <si>
    <t>Acrylic</t>
  </si>
  <si>
    <t>Fire extinguishers</t>
  </si>
  <si>
    <t>ABC type 4kg</t>
  </si>
  <si>
    <t>First aid stations</t>
  </si>
  <si>
    <t>Wall mounted</t>
  </si>
  <si>
    <t>Notice boards</t>
  </si>
  <si>
    <t>Pin-up type</t>
  </si>
  <si>
    <t>White boards</t>
  </si>
  <si>
    <t>Magnetic</t>
  </si>
  <si>
    <t>Indoor plants with planters</t>
  </si>
  <si>
    <t>Decorative</t>
  </si>
  <si>
    <t>Subtotal - Section L</t>
  </si>
  <si>
    <t>SECTION M - TESTING, CLEANING &amp; HANDOVER</t>
  </si>
  <si>
    <t>M</t>
  </si>
  <si>
    <t>Electrical testing &amp; certification</t>
  </si>
  <si>
    <t>Complete</t>
  </si>
  <si>
    <t>Plumbing pressure testing</t>
  </si>
  <si>
    <t>Deep cleaning post-work</t>
  </si>
  <si>
    <t>Professional</t>
  </si>
  <si>
    <t>Touch-up &amp; snag rectification</t>
  </si>
  <si>
    <t>As-built drawings</t>
  </si>
  <si>
    <t>CAD format</t>
  </si>
  <si>
    <t>Subtotal - Section M</t>
  </si>
  <si>
    <t>GRAND SUBTOTAL</t>
  </si>
  <si>
    <t>Contingency @ 5%</t>
  </si>
  <si>
    <t>Site Supervision @ 3%</t>
  </si>
  <si>
    <t>TOTAL BEFORE TAX</t>
  </si>
  <si>
    <t>CGST @ 9%</t>
  </si>
  <si>
    <t>SGST @ 9%</t>
  </si>
  <si>
    <t>GRAND TOTAL (Including GST)</t>
  </si>
  <si>
    <t>ROOM-WISE MEASUREMENT TAKEOFF SHEET</t>
  </si>
  <si>
    <t>Room/Area</t>
  </si>
  <si>
    <t>Item Description</t>
  </si>
  <si>
    <t>Unit</t>
  </si>
  <si>
    <t>Length (ft)</t>
  </si>
  <si>
    <t>Width (ft)</t>
  </si>
  <si>
    <t>Height (ft)</t>
  </si>
  <si>
    <t>Total Qty</t>
  </si>
  <si>
    <t>Remarks</t>
  </si>
  <si>
    <t>LIVING ROOM</t>
  </si>
  <si>
    <t>Living Room</t>
  </si>
  <si>
    <t>Floor Area</t>
  </si>
  <si>
    <t>Sqft</t>
  </si>
  <si>
    <t>Ceiling Area</t>
  </si>
  <si>
    <t>Wall Area (Net)</t>
  </si>
  <si>
    <t>Skirting</t>
  </si>
  <si>
    <t>MASTER BEDROOM</t>
  </si>
  <si>
    <t>Master Bedroom</t>
  </si>
  <si>
    <t>BEDROOM 2</t>
  </si>
  <si>
    <t>Bedroom 2</t>
  </si>
  <si>
    <t>KITCHEN</t>
  </si>
  <si>
    <t>Kitchen</t>
  </si>
  <si>
    <t>BATHROOM 1</t>
  </si>
  <si>
    <t>Bathroom 1</t>
  </si>
  <si>
    <t>BATHROOM 2</t>
  </si>
  <si>
    <t>Bathroom 2</t>
  </si>
  <si>
    <t>BALCONY</t>
  </si>
  <si>
    <t>Balcony</t>
  </si>
  <si>
    <t>ENTRANCE LOBBY</t>
  </si>
  <si>
    <t>Entrance Lobby</t>
  </si>
  <si>
    <t>RATE ANALYSIS - INTERIOR DESIGN WORKS</t>
  </si>
  <si>
    <t>Note: Rates are indicative for Indian market (2024-2025). Adjust based on location and market conditions.</t>
  </si>
  <si>
    <t>Material Cost (₹)</t>
  </si>
  <si>
    <t>Labour Cost (₹)</t>
  </si>
  <si>
    <t>Total Rate (₹)</t>
  </si>
  <si>
    <t>Vitrified tile 600x600mm (Double charge)</t>
  </si>
  <si>
    <t>Incl. adhesive &amp; grouting</t>
  </si>
  <si>
    <t>Italian marble flooring</t>
  </si>
  <si>
    <t>Premium quality</t>
  </si>
  <si>
    <t>Gypsum board false ceiling</t>
  </si>
  <si>
    <t>12.5mm thickness</t>
  </si>
  <si>
    <t>POP false ceiling</t>
  </si>
  <si>
    <t>With cove</t>
  </si>
  <si>
    <t>Modular kitchen - Base unit</t>
  </si>
  <si>
    <t>Marine ply</t>
  </si>
  <si>
    <t>Wall painting - Asian Royale</t>
  </si>
  <si>
    <t>Wood polish - Melamine</t>
  </si>
  <si>
    <t>Matt finish</t>
  </si>
  <si>
    <t>Electrical point - Light/Fan</t>
  </si>
  <si>
    <t>Point</t>
  </si>
  <si>
    <t>Havells wire</t>
  </si>
  <si>
    <t>CPVC plumbing point</t>
  </si>
  <si>
    <t>Astral brand</t>
  </si>
  <si>
    <t>Wardrobe with loft</t>
  </si>
  <si>
    <t>MDF with laminate</t>
  </si>
  <si>
    <t>CONSTRUCTION COST SUMMARY</t>
  </si>
  <si>
    <t>Bill of Quantities - Category-wise Summary</t>
  </si>
  <si>
    <t>Project:</t>
  </si>
  <si>
    <t>Client:</t>
  </si>
  <si>
    <t>DIRECT CONSTRUCTION COSTS</t>
  </si>
  <si>
    <t>A. Civil &amp; Masonry Works</t>
  </si>
  <si>
    <t>B. Flooring &amp; Tiling Works</t>
  </si>
  <si>
    <t>C. Wall Finishes &amp; Cladding</t>
  </si>
  <si>
    <t>D. False Ceiling &amp; POP</t>
  </si>
  <si>
    <t>E. Carpentry &amp; Woodwork</t>
  </si>
  <si>
    <t>F. Doors &amp; Hardware</t>
  </si>
  <si>
    <t>G. Electrical &amp; Lighting</t>
  </si>
  <si>
    <t>H. Plumbing &amp; Sanitary</t>
  </si>
  <si>
    <t>J. Glass Works &amp; Glazing</t>
  </si>
  <si>
    <t>K. Furnishing &amp; Furniture</t>
  </si>
  <si>
    <t>L. Miscellaneous Items</t>
  </si>
  <si>
    <t>M. Testing &amp; Handover</t>
  </si>
  <si>
    <t>SUBTOTAL - DIRECT COSTS</t>
  </si>
  <si>
    <t>FINANCIAL SUMMARY</t>
  </si>
  <si>
    <t>ADDITIONAL COSTS &amp; ALLOWANCES</t>
  </si>
  <si>
    <t>Contingency Allowance @ 5%</t>
  </si>
  <si>
    <t>Transportation &amp; Logistics</t>
  </si>
  <si>
    <t>Design &amp; Consultancy Fees</t>
  </si>
  <si>
    <t>SUBTOTAL - ADDITIONAL COSTS</t>
  </si>
  <si>
    <t>Total BOQ Value (Before Tax)</t>
  </si>
  <si>
    <t>CGST (9%)</t>
  </si>
  <si>
    <t>SGST (9%)</t>
  </si>
  <si>
    <t>Total GST (18%)</t>
  </si>
  <si>
    <t>GRAND TOTAL (Incl. GST)</t>
  </si>
  <si>
    <t>Amount in Words (Approximate):</t>
  </si>
  <si>
    <t>Rupees Two Crore Eighty Three Lakh Eighty One Thousand Three Hundred Ninety Two Only</t>
  </si>
  <si>
    <t>HOW TO USE THIS BOQ TEMPLATE</t>
  </si>
  <si>
    <t>OVERVIEW</t>
  </si>
  <si>
    <t>This Professional Interior Design BOQ Template is designed for the Indian market and includes comprehensive sections for residential and commercial projects.</t>
  </si>
  <si>
    <t>SHEET DESCRIPTIONS:</t>
  </si>
  <si>
    <t>1. DASHBOARD (Cover Sheet)</t>
  </si>
  <si>
    <t xml:space="preserve">   • Enter your company details and logo</t>
  </si>
  <si>
    <t xml:space="preserve">   • Fill in project information</t>
  </si>
  <si>
    <t xml:space="preserve">   • View quick financial summary</t>
  </si>
  <si>
    <t xml:space="preserve">   • Navigate to other sheets using quick links</t>
  </si>
  <si>
    <t>2. MAIN BOQ</t>
  </si>
  <si>
    <t xml:space="preserve">   • Enter detailed quantities for each work item</t>
  </si>
  <si>
    <t xml:space="preserve">   • Input Length, Width, and Height to calculate quantities automatically</t>
  </si>
  <si>
    <t xml:space="preserve">   • Rates are pre-filled based on current market rates</t>
  </si>
  <si>
    <t xml:space="preserve">   • Add or remove items as needed</t>
  </si>
  <si>
    <t>WORKBOOK SHEETS REFERENCE</t>
  </si>
  <si>
    <t>Sheet Name</t>
  </si>
  <si>
    <t>Description</t>
  </si>
  <si>
    <t>Dashboard</t>
  </si>
  <si>
    <t>Project overview with key metrics and navigation</t>
  </si>
  <si>
    <t>Main_BOQ</t>
  </si>
  <si>
    <t>Commercial project bill of quantities</t>
  </si>
  <si>
    <t>Takeoff_Sheet</t>
  </si>
  <si>
    <t>Quantity measurements and calculations</t>
  </si>
  <si>
    <t>Rate_Analysis</t>
  </si>
  <si>
    <t>Unit rate breakdowns for items</t>
  </si>
  <si>
    <t>Cost summary with taxes and totals</t>
  </si>
  <si>
    <t>Residential_BOQ</t>
  </si>
  <si>
    <t>Residential project bill of quantities</t>
  </si>
  <si>
    <t>Terms_Conditions</t>
  </si>
  <si>
    <t>Contract terms and conditions</t>
  </si>
  <si>
    <t>Data_Lists</t>
  </si>
  <si>
    <t>Reference data for dropdowns</t>
  </si>
  <si>
    <t>This guide - how to use the workbook</t>
  </si>
  <si>
    <t>5. SUMMARY DASHBOARD</t>
  </si>
  <si>
    <t xml:space="preserve">   • Category-wise cost breakdown</t>
  </si>
  <si>
    <t>USAGE MODES</t>
  </si>
  <si>
    <t>Commercial Mode:</t>
  </si>
  <si>
    <t>Use Main_BOQ for commercial construction projects</t>
  </si>
  <si>
    <t>Residential Mode:</t>
  </si>
  <si>
    <t>Use Residential_BOQ for residential construction projects</t>
  </si>
  <si>
    <t>6. DATA LISTS</t>
  </si>
  <si>
    <t xml:space="preserve">   • Contains dropdown options and reference data</t>
  </si>
  <si>
    <t xml:space="preserve">   • Do not modify unless adding new categories</t>
  </si>
  <si>
    <t>IMPORTANT NOTES:</t>
  </si>
  <si>
    <t>• All rates are indicative for Indian market (2024-2025)</t>
  </si>
  <si>
    <t>• GST is calculated at 18% (9% CGST + 9% SGST)</t>
  </si>
  <si>
    <t>• For inter-state supply, modify to IGST (18%)</t>
  </si>
  <si>
    <t>• Customize categories and items as per project requirements</t>
  </si>
  <si>
    <t>• Always verify rates with current market prices</t>
  </si>
  <si>
    <t>• Blue highlighted cells are INPUT cells</t>
  </si>
  <si>
    <t>• Gray highlighted cells contain FORMULAS - do not overwrite</t>
  </si>
  <si>
    <t>CUSTOMIZATION:</t>
  </si>
  <si>
    <t>• Add your company logo in the Dashboard header</t>
  </si>
  <si>
    <t>• Update rate analysis for your region</t>
  </si>
  <si>
    <t>• Add/remove work categories as needed</t>
  </si>
  <si>
    <t>• Modify GST rates if applicable</t>
  </si>
  <si>
    <t>For support, contact: [Your Contact Details]</t>
  </si>
  <si>
    <t>Project Types</t>
  </si>
  <si>
    <t>Units</t>
  </si>
  <si>
    <t>Work Categories</t>
  </si>
  <si>
    <t>Rooms</t>
  </si>
  <si>
    <t>Paint Brands</t>
  </si>
  <si>
    <t>Tile Brands</t>
  </si>
  <si>
    <t>Plywood Brands</t>
  </si>
  <si>
    <t>Hardware Brands</t>
  </si>
  <si>
    <t>Sanitary Brands</t>
  </si>
  <si>
    <t>Electrical Brands</t>
  </si>
  <si>
    <t>Lighting Brands</t>
  </si>
  <si>
    <t>Quality Grades</t>
  </si>
  <si>
    <t>Finish Types</t>
  </si>
  <si>
    <t>Civil Works</t>
  </si>
  <si>
    <t>Asian Paints</t>
  </si>
  <si>
    <t>Kajaria</t>
  </si>
  <si>
    <t>Century Ply</t>
  </si>
  <si>
    <t>Hettich</t>
  </si>
  <si>
    <t>Havells</t>
  </si>
  <si>
    <t>Philips</t>
  </si>
  <si>
    <t>Economy</t>
  </si>
  <si>
    <t>Matte</t>
  </si>
  <si>
    <t>Residential</t>
  </si>
  <si>
    <t>Flooring</t>
  </si>
  <si>
    <t>Berger Paints</t>
  </si>
  <si>
    <t>Somany</t>
  </si>
  <si>
    <t>Greenply</t>
  </si>
  <si>
    <t>Hafele</t>
  </si>
  <si>
    <t>Parryware</t>
  </si>
  <si>
    <t>Polycab</t>
  </si>
  <si>
    <t>Wipro</t>
  </si>
  <si>
    <t>Good</t>
  </si>
  <si>
    <t>Gloss</t>
  </si>
  <si>
    <t>Wall Finishes</t>
  </si>
  <si>
    <t>Nerolac</t>
  </si>
  <si>
    <t>Johnson</t>
  </si>
  <si>
    <t>Kitply</t>
  </si>
  <si>
    <t>Godrej</t>
  </si>
  <si>
    <t>Jaquar</t>
  </si>
  <si>
    <t>Finolex</t>
  </si>
  <si>
    <t>Syska</t>
  </si>
  <si>
    <t>Better</t>
  </si>
  <si>
    <t>Satin</t>
  </si>
  <si>
    <t>False Ceiling</t>
  </si>
  <si>
    <t>Bedroom 3</t>
  </si>
  <si>
    <t>Dulux</t>
  </si>
  <si>
    <t>RAK Ceramics</t>
  </si>
  <si>
    <t>Archid</t>
  </si>
  <si>
    <t>Ebco</t>
  </si>
  <si>
    <t>Kohler</t>
  </si>
  <si>
    <t>Anchor</t>
  </si>
  <si>
    <t>Crompton</t>
  </si>
  <si>
    <t>Best</t>
  </si>
  <si>
    <t>Semi-Gloss</t>
  </si>
  <si>
    <t>Cum</t>
  </si>
  <si>
    <t>Carpentry</t>
  </si>
  <si>
    <t>Indigo Paints</t>
  </si>
  <si>
    <t>Nitco</t>
  </si>
  <si>
    <t>National</t>
  </si>
  <si>
    <t>Dorma</t>
  </si>
  <si>
    <t>Duravit</t>
  </si>
  <si>
    <t>Legrand</t>
  </si>
  <si>
    <t>Bajaj</t>
  </si>
  <si>
    <t>Premium</t>
  </si>
  <si>
    <t>Textured</t>
  </si>
  <si>
    <t>Doors &amp; Hardware</t>
  </si>
  <si>
    <t>Shalimar</t>
  </si>
  <si>
    <t>Orient Bell</t>
  </si>
  <si>
    <t>Duro</t>
  </si>
  <si>
    <t>Yale</t>
  </si>
  <si>
    <t>Grohe</t>
  </si>
  <si>
    <t>Schneider</t>
  </si>
  <si>
    <t>Osram</t>
  </si>
  <si>
    <t>Luxury</t>
  </si>
  <si>
    <t>Polished</t>
  </si>
  <si>
    <t>Electrical</t>
  </si>
  <si>
    <t>British Paints</t>
  </si>
  <si>
    <t>AGL</t>
  </si>
  <si>
    <t>MDF Board</t>
  </si>
  <si>
    <t>Ozone</t>
  </si>
  <si>
    <t>Cera</t>
  </si>
  <si>
    <t>Siemens</t>
  </si>
  <si>
    <t>Orient</t>
  </si>
  <si>
    <t>Natural</t>
  </si>
  <si>
    <t>Plumbing</t>
  </si>
  <si>
    <t>Simpolo</t>
  </si>
  <si>
    <t>BWP Grade</t>
  </si>
  <si>
    <t>Ipsa</t>
  </si>
  <si>
    <t>HSIL</t>
  </si>
  <si>
    <t>ABB</t>
  </si>
  <si>
    <t>Anti-Skid</t>
  </si>
  <si>
    <t>Painting</t>
  </si>
  <si>
    <t>Varmora</t>
  </si>
  <si>
    <t>MR Grade</t>
  </si>
  <si>
    <t>American Standard</t>
  </si>
  <si>
    <t>GM</t>
  </si>
  <si>
    <t>Rustic</t>
  </si>
  <si>
    <t>Kg</t>
  </si>
  <si>
    <t>Glass Works</t>
  </si>
  <si>
    <t>Dining Area</t>
  </si>
  <si>
    <t>Furnishing</t>
  </si>
  <si>
    <t>Study Room</t>
  </si>
  <si>
    <t>Miscellaneous</t>
  </si>
  <si>
    <t>Store Room</t>
  </si>
  <si>
    <t>Testing &amp; Handover</t>
  </si>
  <si>
    <t>BILL OF QUANTITIES - 2 BHK RESIDENTIAL INTERIOR</t>
  </si>
  <si>
    <t>Sample BOQ for 1,200 Sq.ft. Apartment (Residential Mode)</t>
  </si>
  <si>
    <t>10/4/2026</t>
  </si>
  <si>
    <t>Carpet Area:</t>
  </si>
  <si>
    <t>1,200 Sq.ft.</t>
  </si>
  <si>
    <t>Description of Item</t>
  </si>
  <si>
    <t>Specification/Brand</t>
  </si>
  <si>
    <t>Qty</t>
  </si>
  <si>
    <t>Rate (₹)</t>
  </si>
  <si>
    <t>Amount (₹)</t>
  </si>
  <si>
    <t>Good/Better/Best</t>
  </si>
  <si>
    <t>LIVING &amp; DINING AREA</t>
  </si>
  <si>
    <t>Vitrified tile flooring 600x600mm</t>
  </si>
  <si>
    <t>Kajaria/Somany</t>
  </si>
  <si>
    <t>Skirting 4" height</t>
  </si>
  <si>
    <t>Matching tile</t>
  </si>
  <si>
    <t>False ceiling - plain gypsum</t>
  </si>
  <si>
    <t>12.5mm Gyproc</t>
  </si>
  <si>
    <t>False ceiling - cove with LED</t>
  </si>
  <si>
    <t>Wall putty + painting</t>
  </si>
  <si>
    <t>Asian Royale</t>
  </si>
  <si>
    <t>TV unit with storage</t>
  </si>
  <si>
    <t>Shoe rack cum display unit</t>
  </si>
  <si>
    <t>18mm MDF</t>
  </si>
  <si>
    <t>Electrical points - light/fan</t>
  </si>
  <si>
    <t>15A socket</t>
  </si>
  <si>
    <t>LIVING &amp; DINING AREA - SUBTOTAL</t>
  </si>
  <si>
    <t>Master Bed</t>
  </si>
  <si>
    <t>Vitrified tile flooring</t>
  </si>
  <si>
    <t>Laminate/Veneer</t>
  </si>
  <si>
    <t>Bed back panel</t>
  </si>
  <si>
    <t>PU/Veneer finish</t>
  </si>
  <si>
    <t>Study table with storage</t>
  </si>
  <si>
    <t>Laminate</t>
  </si>
  <si>
    <t>False ceiling - plain</t>
  </si>
  <si>
    <t>Gypsum</t>
  </si>
  <si>
    <t>False ceiling - cove</t>
  </si>
  <si>
    <t>Wall painting</t>
  </si>
  <si>
    <t>AC point provision</t>
  </si>
  <si>
    <t>Copper piping</t>
  </si>
  <si>
    <t>Electrical points</t>
  </si>
  <si>
    <t>MASTER BEDROOM - SUBTOTAL</t>
  </si>
  <si>
    <t>Study table</t>
  </si>
  <si>
    <t>Asian Tractor</t>
  </si>
  <si>
    <t>BEDROOM 2 - SUBTOTAL</t>
  </si>
  <si>
    <t>Ceramic tile flooring</t>
  </si>
  <si>
    <t>Anti-skid</t>
  </si>
  <si>
    <t>Wall tiles full height</t>
  </si>
  <si>
    <t>Granite platform</t>
  </si>
  <si>
    <t>Black Galaxy</t>
  </si>
  <si>
    <t>Modular kitchen - base units</t>
  </si>
  <si>
    <t>Marine ply + laminate</t>
  </si>
  <si>
    <t>Modular kitchen - wall units</t>
  </si>
  <si>
    <t>MR ply + laminate</t>
  </si>
  <si>
    <t>Modular kitchen - tall unit</t>
  </si>
  <si>
    <t>SS sink with drain board</t>
  </si>
  <si>
    <t>Franke/Nirali</t>
  </si>
  <si>
    <t>Chimney hood</t>
  </si>
  <si>
    <t>Elica/Faber</t>
  </si>
  <si>
    <t>Loft storage</t>
  </si>
  <si>
    <t>MR ply</t>
  </si>
  <si>
    <t>Plumbing modifications</t>
  </si>
  <si>
    <t>CPVC</t>
  </si>
  <si>
    <t>KITCHEN - SUBTOTAL</t>
  </si>
  <si>
    <t>BATHROOM 1 - MASTER</t>
  </si>
  <si>
    <t>Bath 1</t>
  </si>
  <si>
    <t>Kajaria/Johnson</t>
  </si>
  <si>
    <t>False ceiling - PVC</t>
  </si>
  <si>
    <t>Moisture proof</t>
  </si>
  <si>
    <t>Mirror with cabinet</t>
  </si>
  <si>
    <t>18x24</t>
  </si>
  <si>
    <t>Shower partition glass</t>
  </si>
  <si>
    <t>8mm toughened</t>
  </si>
  <si>
    <t>Electrical &amp; exhaust</t>
  </si>
  <si>
    <t>Plumbing work</t>
  </si>
  <si>
    <t>BATHROOM 1 - MASTER - SUBTOTAL</t>
  </si>
  <si>
    <t>BATHROOM 2 - COMMON</t>
  </si>
  <si>
    <t>Bath 2</t>
  </si>
  <si>
    <t>Wall tiles dado 7ft</t>
  </si>
  <si>
    <t>Basic</t>
  </si>
  <si>
    <t>WC - EWC</t>
  </si>
  <si>
    <t>Wash basin</t>
  </si>
  <si>
    <t>Wall hung</t>
  </si>
  <si>
    <t>CP fittings</t>
  </si>
  <si>
    <t>Mirror</t>
  </si>
  <si>
    <t>Plain beveled</t>
  </si>
  <si>
    <t>Electrical &amp; plumbing</t>
  </si>
  <si>
    <t>BATHROOM 2 - COMMON - SUBTOTAL</t>
  </si>
  <si>
    <t>BALCONY &amp; UTILITY</t>
  </si>
  <si>
    <t>Anti-skid tile flooring</t>
  </si>
  <si>
    <t>Outdoor grade</t>
  </si>
  <si>
    <t>Utility</t>
  </si>
  <si>
    <t>Wall tiles dado 3ft</t>
  </si>
  <si>
    <t>Basic ceramic</t>
  </si>
  <si>
    <t>Utility sink</t>
  </si>
  <si>
    <t>SS</t>
  </si>
  <si>
    <t>Washing machine point</t>
  </si>
  <si>
    <t>Grill/railing painting</t>
  </si>
  <si>
    <t>Enamel</t>
  </si>
  <si>
    <t>BALCONY &amp; UTILITY - SUBTOTAL</t>
  </si>
  <si>
    <t>DOORS &amp; WINDOWS</t>
  </si>
  <si>
    <t>Entry</t>
  </si>
  <si>
    <t>Main door - teak frame</t>
  </si>
  <si>
    <t>Veneer shutter</t>
  </si>
  <si>
    <t>Bedrooms</t>
  </si>
  <si>
    <t>Bedroom doors</t>
  </si>
  <si>
    <t>Flush door</t>
  </si>
  <si>
    <t>Bathrooms</t>
  </si>
  <si>
    <t>Bathroom doors</t>
  </si>
  <si>
    <t>WPC frame</t>
  </si>
  <si>
    <t>All</t>
  </si>
  <si>
    <t>Door hardware</t>
  </si>
  <si>
    <t>Godrej/Yale</t>
  </si>
  <si>
    <t>Window grills painting</t>
  </si>
  <si>
    <t>DOORS &amp; WINDOWS - SUBTOTAL</t>
  </si>
  <si>
    <t>MISCELLANEOUS</t>
  </si>
  <si>
    <t>Pooja Area</t>
  </si>
  <si>
    <t>Pooja unit</t>
  </si>
  <si>
    <t>Teak/MDF carved</t>
  </si>
  <si>
    <t>Safety door</t>
  </si>
  <si>
    <t>MS grill powder coated</t>
  </si>
  <si>
    <t>All Rooms</t>
  </si>
  <si>
    <t>Curtain rods</t>
  </si>
  <si>
    <t>SS heavy duty</t>
  </si>
  <si>
    <t>Deep cleaning</t>
  </si>
  <si>
    <t>Site supervision</t>
  </si>
  <si>
    <t>Complete project</t>
  </si>
  <si>
    <t>MISCELLANEOUS - SUBTOTAL</t>
  </si>
  <si>
    <t>Contingency @ 3%</t>
  </si>
  <si>
    <t>GRAND TOTAL (INCLUDING GST)</t>
  </si>
  <si>
    <t>TERMS &amp; CONDITIONS, EXCLUSIONS &amp; PAYMENT SCHEDULE</t>
  </si>
  <si>
    <t>Project Reference:</t>
  </si>
  <si>
    <t>1. SCOPE OF WORK</t>
  </si>
  <si>
    <t>• All interior fit-out works as per approved drawings and specifications</t>
  </si>
  <si>
    <t>• Material procurement, delivery, and installation at site</t>
  </si>
  <si>
    <t>• Labour charges including skilled and unskilled workers</t>
  </si>
  <si>
    <t>• Site supervision and project management throughout execution</t>
  </si>
  <si>
    <t>• Quality assurance and quality control as per specifications</t>
  </si>
  <si>
    <t>• Coordination with client, consultants, and other agencies</t>
  </si>
  <si>
    <t>• Safety measures, PPE, and site cleanliness maintenance</t>
  </si>
  <si>
    <t>• Testing and commissioning of MEP works</t>
  </si>
  <si>
    <t>• Defect liability period support for 12 months</t>
  </si>
  <si>
    <t>• As-built drawings and O&amp;M manuals submission</t>
  </si>
  <si>
    <t>2. EXCLUSIONS (Not included in this BOQ)</t>
  </si>
  <si>
    <t>• Structural modifications or RCC work of any kind</t>
  </si>
  <si>
    <t>• External façade or building envelope works</t>
  </si>
  <si>
    <t>• HVAC/VRV system (ducting, units, controls, piping)</t>
  </si>
  <si>
    <t>• Fire fighting system and fire alarm installations</t>
  </si>
  <si>
    <t>• Building Management System (BMS) integration</t>
  </si>
  <si>
    <t>• Access flooring / raised flooring systems</t>
  </si>
  <si>
    <t>• Specialized acoustic treatment beyond specified scope</t>
  </si>
  <si>
    <t>• IT infrastructure (servers, networking equipment, cabling)</t>
  </si>
  <si>
    <t>• Signage and wayfinding beyond specified scope</t>
  </si>
  <si>
    <t>• Loose furniture (chairs, sofas, workstations) unless specified</t>
  </si>
  <si>
    <t>• Art work, artifacts, and decorative display items</t>
  </si>
  <si>
    <t>• Window treatments (curtains, blinds, films) unless specified</t>
  </si>
  <si>
    <t>• Landscaping, irrigation, and external works</t>
  </si>
  <si>
    <t>• Government approvals, NOCs, and statutory compliance</t>
  </si>
  <si>
    <t>• Escalation in material prices beyond 90 days from quotation</t>
  </si>
  <si>
    <t>• Any work not explicitly mentioned in this BOQ</t>
  </si>
  <si>
    <t>3. ASSUMPTIONS</t>
  </si>
  <si>
    <t>• Site to be handed over clear of all obstructions and debris</t>
  </si>
  <si>
    <t>• Working hours: 9:00 AM to 6:00 PM, 6 days a week (Mon-Sat)</t>
  </si>
  <si>
    <t>• Electricity and water to be provided by client free of cost</t>
  </si>
  <si>
    <t>• Suitable covered storage space for materials at site</t>
  </si>
  <si>
    <t>• Single mobilization assumed - demobilization charges apply for breaks &gt;7 days</t>
  </si>
  <si>
    <t>• Rates are based on current market prices (valid for 30 days)</t>
  </si>
  <si>
    <t>• Design finalization and approval within 15 days of order confirmation</t>
  </si>
  <si>
    <t>• Material samples approval within 7 days of submission</t>
  </si>
  <si>
    <t>• No night work or overtime included in this quotation</t>
  </si>
  <si>
    <t>• Standard lift and staircase access available for material movement</t>
  </si>
  <si>
    <t>• Clear site access for delivery vehicles during working hours</t>
  </si>
  <si>
    <t>• Client to provide approved drawings in AutoCAD format</t>
  </si>
  <si>
    <t>4. PAYMENT MILESTONE SCHEDULE</t>
  </si>
  <si>
    <t>S.No.</t>
  </si>
  <si>
    <t>Milestone</t>
  </si>
  <si>
    <t>% of Contract</t>
  </si>
  <si>
    <t>Advance Payment</t>
  </si>
  <si>
    <t>On acceptance of order / Work Order</t>
  </si>
  <si>
    <t>Mobilization</t>
  </si>
  <si>
    <t>On site mobilization and material delivery start</t>
  </si>
  <si>
    <t>Progress Billing 1</t>
  </si>
  <si>
    <t>On 25% physical work completion</t>
  </si>
  <si>
    <t>Progress Billing 2</t>
  </si>
  <si>
    <t>On 50% physical work completion</t>
  </si>
  <si>
    <t>Progress Billing 3</t>
  </si>
  <si>
    <t>On 75% physical work completion</t>
  </si>
  <si>
    <t>Substantial Completion</t>
  </si>
  <si>
    <t>On 90% work completion and handover</t>
  </si>
  <si>
    <t>Final Payment</t>
  </si>
  <si>
    <t>On snag-free handover and documentation</t>
  </si>
  <si>
    <t>TOTAL</t>
  </si>
  <si>
    <t>5. GENERAL TERMS &amp; CONDITIONS</t>
  </si>
  <si>
    <t>• Validity: This quotation is valid for 30 days from date of issue</t>
  </si>
  <si>
    <t>• Taxes: GST @18% is included in all rates (CGST 9% + SGST 9%)</t>
  </si>
  <si>
    <t>• Price Variation: Prices are subject to revision after validity period</t>
  </si>
  <si>
    <t>• Material Approval: All materials are subject to client/consultant approval</t>
  </si>
  <si>
    <t>• Variations: Any variation to scope shall be agreed in writing with cost impact</t>
  </si>
  <si>
    <t>• Warranty: 12 months warranty on workmanship from date of handover</t>
  </si>
  <si>
    <t>• Brand Substitution: Equivalent brands may be proposed with prior approval</t>
  </si>
  <si>
    <t>• Force Majeure: Standard force majeure clause shall be applicable</t>
  </si>
  <si>
    <t>• Dispute Resolution: Disputes shall be resolved through mutual arbitration</t>
  </si>
  <si>
    <t>• Jurisdiction: Courts of the project city shall have exclusive jurisdiction</t>
  </si>
  <si>
    <t>• Defect Liability Period: 12 months from date of substantial completion</t>
  </si>
  <si>
    <t>• Retention Money: 5% retention shall be released after 6 months of handover</t>
  </si>
  <si>
    <t>• Insurance: Contractor to maintain CAR policy for contract value</t>
  </si>
  <si>
    <t>• Penalties: LD @0.5% per week, max 5% for delays beyond agreed timeline</t>
  </si>
  <si>
    <t>• Payment Terms: Payment within 15 days of invoice submission</t>
  </si>
  <si>
    <t>• Bank Guarantee: 10% Performance BG valid till DLP completion if required</t>
  </si>
  <si>
    <t>6. ACCEPTANCE &amp; AUTHORIZATION</t>
  </si>
  <si>
    <t>By signing below, both parties agree to the terms and conditions stated in this document and the attached BOQ.</t>
  </si>
  <si>
    <t>FOR CONTRACTOR</t>
  </si>
  <si>
    <t>FOR CLIENT</t>
  </si>
  <si>
    <t>Company Name:</t>
  </si>
  <si>
    <t>________________________</t>
  </si>
  <si>
    <t>Company/Name:</t>
  </si>
  <si>
    <t>Authorized Signatory:</t>
  </si>
  <si>
    <t>Designation:</t>
  </si>
  <si>
    <t>Company Seal:</t>
  </si>
  <si>
    <t>Note: This document forms an integral part of the contract and must be read in conjunction with the Bill of Quantities.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</si>
</sst>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₹#,##0.00"/>
    <numFmt numFmtId="165" formatCode="₹#,##0"/>
    <numFmt numFmtId="166" formatCode="yyyy-mm-dd"/>
  </numFmts>
  <fonts count="40">
    <font>
      <sz val="11.0"/>
      <color theme="1"/>
      <name val="Calibri"/>
      <scheme val="minor"/>
    </font>
    <font>
      <i/>
      <sz val="14.0"/>
      <color theme="1"/>
      <name val="Calibri"/>
    </font>
    <font/>
    <font>
      <b/>
      <sz val="22.0"/>
      <color rgb="FF2B579A"/>
      <name val="Calibri"/>
    </font>
    <font>
      <i/>
      <sz val="12.0"/>
      <color rgb="FF5B9BD5"/>
      <name val="Calibri"/>
    </font>
    <font>
      <color theme="1"/>
      <name val="Calibri"/>
    </font>
    <font>
      <b/>
      <sz val="28.0"/>
      <color rgb="FF2B579A"/>
      <name val="Calibri"/>
    </font>
    <font>
      <i/>
      <sz val="14.0"/>
      <color rgb="FF666666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theme="1"/>
      <name val="Aptos Narrow"/>
    </font>
    <font>
      <sz val="11.0"/>
      <color theme="1"/>
      <name val="Aptos Narrow"/>
    </font>
    <font>
      <b/>
      <sz val="12.0"/>
      <color rgb="FF2B579A"/>
      <name val="Calibri"/>
    </font>
    <font>
      <b/>
      <sz val="11.0"/>
      <color rgb="FFFFFFFF"/>
      <name val="Aptos Narrow"/>
    </font>
    <font>
      <i/>
      <sz val="11.0"/>
      <color theme="1"/>
      <name val="Calibri"/>
    </font>
    <font>
      <b/>
      <sz val="11.0"/>
      <color rgb="FF5B9BD5"/>
      <name val="Calibri"/>
    </font>
    <font>
      <b/>
      <sz val="12.0"/>
      <color rgb="FFFFFFFF"/>
      <name val="Aptos Narrow"/>
    </font>
    <font>
      <sz val="11.0"/>
      <color rgb="FF0563C1"/>
      <name val="Aptos Narrow"/>
    </font>
    <font>
      <b/>
      <sz val="14.0"/>
      <color rgb="FFFFFFFF"/>
      <name val="Arial"/>
    </font>
    <font>
      <b/>
      <sz val="11.0"/>
      <color theme="1"/>
      <name val="Arial"/>
    </font>
    <font>
      <color theme="1"/>
      <name val="Calibri"/>
      <scheme val="minor"/>
    </font>
    <font>
      <b/>
      <sz val="11.0"/>
      <color rgb="FFFFFFFF"/>
      <name val="Calibri"/>
    </font>
    <font>
      <b/>
      <sz val="10.0"/>
      <color rgb="FFFFFFFF"/>
      <name val="Arial"/>
    </font>
    <font>
      <b/>
      <sz val="11.0"/>
      <color rgb="FFFFFFFF"/>
      <name val="Arial"/>
    </font>
    <font>
      <b/>
      <sz val="16.0"/>
      <color rgb="FFFFFFFF"/>
      <name val="Calibri"/>
    </font>
    <font>
      <i/>
      <sz val="10.0"/>
      <color rgb="FF666666"/>
      <name val="Calibri"/>
    </font>
    <font>
      <b/>
      <sz val="16.0"/>
      <color rgb="FFFFFFFF"/>
      <name val="Aptos Narrow"/>
    </font>
    <font>
      <i/>
      <sz val="11.0"/>
      <color theme="1"/>
      <name val="Aptos Narrow"/>
    </font>
    <font>
      <b/>
      <sz val="18.0"/>
      <color rgb="FFFFFFFF"/>
      <name val="Calibri"/>
    </font>
    <font>
      <b/>
      <sz val="14.0"/>
      <color rgb="FF2B579A"/>
      <name val="Calibri"/>
    </font>
    <font>
      <b/>
      <sz val="12.0"/>
      <color rgb="FF5B9BD5"/>
      <name val="Calibri"/>
    </font>
    <font>
      <b/>
      <sz val="11.0"/>
      <color rgb="FF5B9BD5"/>
      <name val="Aptos Narrow"/>
    </font>
    <font>
      <b/>
      <sz val="14.0"/>
      <color rgb="FFFFFFFF"/>
      <name val="Aptos Narrow"/>
    </font>
    <font>
      <b/>
      <sz val="10.0"/>
      <color theme="1"/>
      <name val="Aptos Narrow"/>
    </font>
    <font>
      <b/>
      <sz val="10.0"/>
      <color rgb="FFFFFFFF"/>
      <name val="Aptos Narrow"/>
    </font>
    <font>
      <i/>
      <sz val="10.0"/>
      <color theme="1"/>
      <name val="Aptos Narrow"/>
    </font>
    <font>
      <sz val="10.0"/>
      <color theme="1"/>
      <name val="Aptos Narrow"/>
    </font>
    <font>
      <i/>
      <sz val="9.0"/>
      <color rgb="FF666666"/>
      <name val="Aptos Narrow"/>
    </font>
  </fonts>
  <fills count="2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2B579A"/>
        <bgColor rgb="FF2B579A"/>
      </patternFill>
    </fill>
    <fill>
      <patternFill patternType="solid">
        <fgColor rgb="FF5B9BD5"/>
        <bgColor rgb="FF5B9BD5"/>
      </patternFill>
    </fill>
    <fill>
      <patternFill patternType="solid">
        <fgColor rgb="FFDEEBF7"/>
        <bgColor rgb="FFDEEBF7"/>
      </patternFill>
    </fill>
    <fill>
      <patternFill patternType="solid">
        <fgColor rgb="FFE2EFDA"/>
        <bgColor rgb="FFE2EFDA"/>
      </patternFill>
    </fill>
    <fill>
      <patternFill patternType="solid">
        <fgColor rgb="FF1F4E78"/>
        <bgColor rgb="FF1F4E78"/>
      </patternFill>
    </fill>
    <fill>
      <patternFill patternType="solid">
        <fgColor rgb="FFF8F9FA"/>
        <bgColor rgb="FFF8F9FA"/>
      </patternFill>
    </fill>
    <fill>
      <patternFill patternType="solid">
        <fgColor rgb="FFD9D9D9"/>
        <bgColor rgb="FFD9D9D9"/>
      </patternFill>
    </fill>
    <fill>
      <patternFill patternType="solid">
        <fgColor rgb="FFD9E2F3"/>
        <bgColor rgb="FFD9E2F3"/>
      </patternFill>
    </fill>
    <fill>
      <patternFill patternType="solid">
        <fgColor rgb="FFBDD7EE"/>
        <bgColor rgb="FFBDD7EE"/>
      </patternFill>
    </fill>
    <fill>
      <patternFill patternType="solid">
        <fgColor rgb="FF70AD47"/>
        <bgColor rgb="FF70AD47"/>
      </patternFill>
    </fill>
    <fill>
      <patternFill patternType="solid">
        <fgColor rgb="FFD6DCE4"/>
        <bgColor rgb="FFD6DCE4"/>
      </patternFill>
    </fill>
    <fill>
      <patternFill patternType="solid">
        <fgColor rgb="FF4472C4"/>
        <bgColor rgb="FF4472C4"/>
      </patternFill>
    </fill>
    <fill>
      <patternFill patternType="solid">
        <fgColor rgb="FFFCE4D6"/>
        <bgColor rgb="FFFCE4D6"/>
      </patternFill>
    </fill>
    <fill>
      <patternFill patternType="solid">
        <fgColor rgb="FFF8CBAD"/>
        <bgColor rgb="FFF8CBAD"/>
      </patternFill>
    </fill>
    <fill>
      <patternFill patternType="solid">
        <fgColor rgb="FFC6EFCE"/>
        <bgColor rgb="FFC6EFCE"/>
      </patternFill>
    </fill>
    <fill>
      <patternFill patternType="solid">
        <fgColor rgb="FF00B050"/>
        <bgColor rgb="FF00B050"/>
      </patternFill>
    </fill>
    <fill>
      <patternFill patternType="solid">
        <fgColor rgb="FFFFF2CC"/>
        <bgColor rgb="FFFFF2CC"/>
      </patternFill>
    </fill>
    <fill>
      <patternFill patternType="solid">
        <fgColor rgb="FF2F5496"/>
        <bgColor rgb="FF2F5496"/>
      </patternFill>
    </fill>
    <fill>
      <patternFill patternType="solid">
        <fgColor rgb="FFDDEBF7"/>
        <bgColor rgb="FFDDEBF7"/>
      </patternFill>
    </fill>
    <fill>
      <patternFill patternType="solid">
        <fgColor rgb="FF2E75B6"/>
        <bgColor rgb="FF2E75B6"/>
      </patternFill>
    </fill>
    <fill>
      <patternFill patternType="solid">
        <fgColor rgb="FFED7D31"/>
        <bgColor rgb="FFED7D31"/>
      </patternFill>
    </fill>
  </fills>
  <borders count="21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bottom style="thick">
        <color rgb="FF2B579A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  <bottom/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D9D9D9"/>
      </right>
      <bottom style="thin">
        <color rgb="FFD9D9D9"/>
      </bottom>
    </border>
    <border>
      <bottom style="thin">
        <color rgb="FFD9D9D9"/>
      </bottom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top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vertical="top"/>
    </xf>
    <xf borderId="3" fillId="0" fontId="2" numFmtId="0" xfId="0" applyAlignment="1" applyBorder="1" applyFont="1">
      <alignment vertical="top"/>
    </xf>
    <xf borderId="4" fillId="0" fontId="2" numFmtId="0" xfId="0" applyAlignment="1" applyBorder="1" applyFont="1">
      <alignment vertical="top"/>
    </xf>
    <xf borderId="5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7" fillId="0" fontId="2" numFmtId="0" xfId="0" applyAlignment="1" applyBorder="1" applyFont="1">
      <alignment vertical="top"/>
    </xf>
    <xf borderId="8" fillId="0" fontId="2" numFmtId="0" xfId="0" applyAlignment="1" applyBorder="1" applyFont="1">
      <alignment vertical="top"/>
    </xf>
    <xf borderId="0" fillId="0" fontId="3" numFmtId="0" xfId="0" applyAlignment="1" applyFont="1">
      <alignment horizontal="center" vertical="top"/>
    </xf>
    <xf borderId="0" fillId="0" fontId="4" numFmtId="0" xfId="0" applyAlignment="1" applyFont="1">
      <alignment horizontal="center" vertical="top"/>
    </xf>
    <xf borderId="9" fillId="3" fontId="5" numFmtId="0" xfId="0" applyAlignment="1" applyBorder="1" applyFill="1" applyFont="1">
      <alignment vertical="top"/>
    </xf>
    <xf borderId="9" fillId="0" fontId="2" numFmtId="0" xfId="0" applyAlignment="1" applyBorder="1" applyFont="1">
      <alignment vertical="top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top"/>
    </xf>
    <xf borderId="0" fillId="0" fontId="8" numFmtId="0" xfId="0" applyAlignment="1" applyFont="1">
      <alignment horizontal="right" vertical="top"/>
    </xf>
    <xf borderId="10" fillId="4" fontId="9" numFmtId="0" xfId="0" applyAlignment="1" applyBorder="1" applyFill="1" applyFont="1">
      <alignment horizontal="center" vertical="top"/>
    </xf>
    <xf borderId="11" fillId="3" fontId="9" numFmtId="0" xfId="0" applyAlignment="1" applyBorder="1" applyFont="1">
      <alignment vertical="top"/>
    </xf>
    <xf borderId="12" fillId="0" fontId="2" numFmtId="0" xfId="0" applyAlignment="1" applyBorder="1" applyFont="1">
      <alignment vertical="top"/>
    </xf>
    <xf borderId="13" fillId="0" fontId="2" numFmtId="0" xfId="0" applyAlignment="1" applyBorder="1" applyFont="1">
      <alignment vertical="top"/>
    </xf>
    <xf borderId="0" fillId="0" fontId="10" numFmtId="0" xfId="0" applyAlignment="1" applyFont="1">
      <alignment horizontal="right" vertical="top"/>
    </xf>
    <xf borderId="10" fillId="5" fontId="11" numFmtId="0" xfId="0" applyAlignment="1" applyBorder="1" applyFill="1" applyFont="1">
      <alignment vertical="top"/>
    </xf>
    <xf borderId="14" fillId="5" fontId="11" numFmtId="0" xfId="0" applyAlignment="1" applyBorder="1" applyFont="1">
      <alignment vertical="top"/>
    </xf>
    <xf borderId="15" fillId="0" fontId="2" numFmtId="0" xfId="0" applyAlignment="1" applyBorder="1" applyFont="1">
      <alignment vertical="top"/>
    </xf>
    <xf borderId="0" fillId="0" fontId="12" numFmtId="0" xfId="0" applyAlignment="1" applyFont="1">
      <alignment vertical="top"/>
    </xf>
    <xf borderId="0" fillId="0" fontId="13" numFmtId="0" xfId="0" applyAlignment="1" applyFont="1">
      <alignment vertical="top"/>
    </xf>
    <xf borderId="10" fillId="2" fontId="11" numFmtId="164" xfId="0" applyAlignment="1" applyBorder="1" applyFont="1" applyNumberFormat="1">
      <alignment horizontal="right" vertical="top"/>
    </xf>
    <xf borderId="10" fillId="6" fontId="12" numFmtId="0" xfId="0" applyAlignment="1" applyBorder="1" applyFill="1" applyFont="1">
      <alignment vertical="top"/>
    </xf>
    <xf borderId="0" fillId="0" fontId="14" numFmtId="0" xfId="0" applyAlignment="1" applyFont="1">
      <alignment horizontal="right" vertical="top"/>
    </xf>
    <xf borderId="10" fillId="6" fontId="15" numFmtId="164" xfId="0" applyAlignment="1" applyBorder="1" applyFont="1" applyNumberFormat="1">
      <alignment horizontal="right" vertical="top"/>
    </xf>
    <xf borderId="11" fillId="2" fontId="16" numFmtId="49" xfId="0" applyAlignment="1" applyBorder="1" applyFont="1" applyNumberFormat="1">
      <alignment vertical="top"/>
    </xf>
    <xf borderId="0" fillId="0" fontId="17" numFmtId="0" xfId="0" applyAlignment="1" applyFont="1">
      <alignment vertical="top"/>
    </xf>
    <xf borderId="11" fillId="7" fontId="18" numFmtId="49" xfId="0" applyAlignment="1" applyBorder="1" applyFill="1" applyFont="1" applyNumberFormat="1">
      <alignment vertical="top"/>
    </xf>
    <xf borderId="0" fillId="0" fontId="19" numFmtId="0" xfId="0" applyAlignment="1" applyFont="1">
      <alignment vertical="top"/>
    </xf>
    <xf borderId="16" fillId="0" fontId="5" numFmtId="0" xfId="0" applyAlignment="1" applyBorder="1" applyFont="1">
      <alignment vertical="top"/>
    </xf>
    <xf borderId="16" fillId="0" fontId="2" numFmtId="0" xfId="0" applyAlignment="1" applyBorder="1" applyFont="1">
      <alignment vertical="top"/>
    </xf>
    <xf borderId="11" fillId="7" fontId="20" numFmtId="0" xfId="0" applyAlignment="1" applyBorder="1" applyFont="1">
      <alignment horizontal="center" vertical="top"/>
    </xf>
    <xf borderId="0" fillId="0" fontId="21" numFmtId="0" xfId="0" applyAlignment="1" applyFont="1">
      <alignment horizontal="center" vertical="top"/>
    </xf>
    <xf borderId="0" fillId="0" fontId="22" numFmtId="0" xfId="0" applyAlignment="1" applyFont="1">
      <alignment readingOrder="0" vertical="top"/>
    </xf>
    <xf borderId="0" fillId="0" fontId="22" numFmtId="0" xfId="0" applyAlignment="1" applyFont="1">
      <alignment vertical="top"/>
    </xf>
    <xf borderId="10" fillId="3" fontId="23" numFmtId="0" xfId="0" applyAlignment="1" applyBorder="1" applyFont="1">
      <alignment horizontal="center" vertical="center"/>
    </xf>
    <xf borderId="11" fillId="3" fontId="24" numFmtId="0" xfId="0" applyAlignment="1" applyBorder="1" applyFont="1">
      <alignment horizontal="center" vertical="top"/>
    </xf>
    <xf borderId="0" fillId="0" fontId="5" numFmtId="3" xfId="0" applyAlignment="1" applyFont="1" applyNumberFormat="1">
      <alignment vertical="top"/>
    </xf>
    <xf borderId="0" fillId="0" fontId="5" numFmtId="4" xfId="0" applyAlignment="1" applyFont="1" applyNumberFormat="1">
      <alignment vertical="top"/>
    </xf>
    <xf borderId="11" fillId="3" fontId="25" numFmtId="0" xfId="0" applyAlignment="1" applyBorder="1" applyFont="1">
      <alignment vertical="top"/>
    </xf>
    <xf borderId="0" fillId="0" fontId="5" numFmtId="10" xfId="0" applyAlignment="1" applyFont="1" applyNumberFormat="1">
      <alignment vertical="top"/>
    </xf>
    <xf borderId="10" fillId="5" fontId="11" numFmtId="3" xfId="0" applyAlignment="1" applyBorder="1" applyFont="1" applyNumberFormat="1">
      <alignment vertical="top"/>
    </xf>
    <xf borderId="11" fillId="8" fontId="23" numFmtId="0" xfId="0" applyAlignment="1" applyBorder="1" applyFill="1" applyFont="1">
      <alignment vertical="top"/>
    </xf>
    <xf borderId="10" fillId="8" fontId="5" numFmtId="0" xfId="0" applyAlignment="1" applyBorder="1" applyFont="1">
      <alignment vertical="top"/>
    </xf>
    <xf borderId="10" fillId="8" fontId="11" numFmtId="0" xfId="0" applyAlignment="1" applyBorder="1" applyFont="1">
      <alignment vertical="top"/>
    </xf>
    <xf borderId="10" fillId="8" fontId="5" numFmtId="3" xfId="0" applyAlignment="1" applyBorder="1" applyFont="1" applyNumberFormat="1">
      <alignment vertical="top"/>
    </xf>
    <xf borderId="10" fillId="8" fontId="5" numFmtId="10" xfId="0" applyAlignment="1" applyBorder="1" applyFont="1" applyNumberFormat="1">
      <alignment vertical="top"/>
    </xf>
    <xf borderId="10" fillId="8" fontId="11" numFmtId="3" xfId="0" applyAlignment="1" applyBorder="1" applyFont="1" applyNumberFormat="1">
      <alignment vertical="top"/>
    </xf>
    <xf borderId="11" fillId="5" fontId="25" numFmtId="0" xfId="0" applyAlignment="1" applyBorder="1" applyFont="1">
      <alignment vertical="top"/>
    </xf>
    <xf borderId="11" fillId="5" fontId="21" numFmtId="0" xfId="0" applyAlignment="1" applyBorder="1" applyFont="1">
      <alignment vertical="top"/>
    </xf>
    <xf borderId="10" fillId="5" fontId="21" numFmtId="3" xfId="0" applyAlignment="1" applyBorder="1" applyFont="1" applyNumberFormat="1">
      <alignment vertical="top"/>
    </xf>
    <xf borderId="10" fillId="5" fontId="21" numFmtId="4" xfId="0" applyAlignment="1" applyBorder="1" applyFont="1" applyNumberFormat="1">
      <alignment vertical="top"/>
    </xf>
    <xf borderId="11" fillId="4" fontId="23" numFmtId="0" xfId="0" applyAlignment="1" applyBorder="1" applyFont="1">
      <alignment vertical="top"/>
    </xf>
    <xf borderId="11" fillId="9" fontId="10" numFmtId="0" xfId="0" applyAlignment="1" applyBorder="1" applyFill="1" applyFont="1">
      <alignment horizontal="right" vertical="top"/>
    </xf>
    <xf borderId="10" fillId="9" fontId="10" numFmtId="10" xfId="0" applyAlignment="1" applyBorder="1" applyFont="1" applyNumberFormat="1">
      <alignment vertical="top"/>
    </xf>
    <xf borderId="10" fillId="5" fontId="21" numFmtId="0" xfId="0" applyAlignment="1" applyBorder="1" applyFont="1">
      <alignment vertical="top"/>
    </xf>
    <xf borderId="11" fillId="10" fontId="21" numFmtId="0" xfId="0" applyAlignment="1" applyBorder="1" applyFill="1" applyFont="1">
      <alignment vertical="top"/>
    </xf>
    <xf borderId="10" fillId="10" fontId="21" numFmtId="3" xfId="0" applyAlignment="1" applyBorder="1" applyFont="1" applyNumberFormat="1">
      <alignment vertical="top"/>
    </xf>
    <xf borderId="11" fillId="11" fontId="21" numFmtId="0" xfId="0" applyAlignment="1" applyBorder="1" applyFill="1" applyFont="1">
      <alignment vertical="top"/>
    </xf>
    <xf borderId="10" fillId="11" fontId="21" numFmtId="3" xfId="0" applyAlignment="1" applyBorder="1" applyFont="1" applyNumberFormat="1">
      <alignment vertical="top"/>
    </xf>
    <xf borderId="11" fillId="12" fontId="20" numFmtId="0" xfId="0" applyAlignment="1" applyBorder="1" applyFill="1" applyFont="1">
      <alignment vertical="top"/>
    </xf>
    <xf borderId="10" fillId="12" fontId="20" numFmtId="0" xfId="0" applyAlignment="1" applyBorder="1" applyFont="1">
      <alignment vertical="top"/>
    </xf>
    <xf borderId="10" fillId="12" fontId="20" numFmtId="3" xfId="0" applyAlignment="1" applyBorder="1" applyFont="1" applyNumberFormat="1">
      <alignment vertical="top"/>
    </xf>
    <xf borderId="11" fillId="3" fontId="26" numFmtId="0" xfId="0" applyAlignment="1" applyBorder="1" applyFont="1">
      <alignment horizontal="center" vertical="top"/>
    </xf>
    <xf borderId="10" fillId="3" fontId="23" numFmtId="0" xfId="0" applyAlignment="1" applyBorder="1" applyFont="1">
      <alignment horizontal="center" vertical="top"/>
    </xf>
    <xf borderId="0" fillId="0" fontId="27" numFmtId="0" xfId="0" applyAlignment="1" applyFont="1">
      <alignment vertical="top"/>
    </xf>
    <xf borderId="10" fillId="2" fontId="10" numFmtId="3" xfId="0" applyAlignment="1" applyBorder="1" applyFont="1" applyNumberFormat="1">
      <alignment vertical="top"/>
    </xf>
    <xf borderId="11" fillId="7" fontId="28" numFmtId="0" xfId="0" applyAlignment="1" applyBorder="1" applyFont="1">
      <alignment horizontal="center" vertical="top"/>
    </xf>
    <xf borderId="11" fillId="13" fontId="29" numFmtId="0" xfId="0" applyAlignment="1" applyBorder="1" applyFill="1" applyFont="1">
      <alignment horizontal="center" vertical="top"/>
    </xf>
    <xf borderId="0" fillId="0" fontId="10" numFmtId="0" xfId="0" applyAlignment="1" applyFont="1">
      <alignment vertical="top"/>
    </xf>
    <xf borderId="11" fillId="14" fontId="15" numFmtId="0" xfId="0" applyAlignment="1" applyBorder="1" applyFill="1" applyFont="1">
      <alignment horizontal="center" vertical="top"/>
    </xf>
    <xf borderId="11" fillId="6" fontId="12" numFmtId="0" xfId="0" applyAlignment="1" applyBorder="1" applyFont="1">
      <alignment horizontal="left" vertical="top"/>
    </xf>
    <xf borderId="0" fillId="0" fontId="5" numFmtId="0" xfId="0" applyAlignment="1" applyFont="1">
      <alignment horizontal="center" vertical="top"/>
    </xf>
    <xf borderId="10" fillId="2" fontId="5" numFmtId="43" xfId="0" applyAlignment="1" applyBorder="1" applyFont="1" applyNumberFormat="1">
      <alignment horizontal="right" vertical="top"/>
    </xf>
    <xf borderId="0" fillId="0" fontId="5" numFmtId="10" xfId="0" applyAlignment="1" applyFont="1" applyNumberFormat="1">
      <alignment horizontal="center" vertical="top"/>
    </xf>
    <xf borderId="10" fillId="2" fontId="5" numFmtId="0" xfId="0" applyAlignment="1" applyBorder="1" applyFont="1">
      <alignment horizontal="center" vertical="top"/>
    </xf>
    <xf borderId="10" fillId="2" fontId="5" numFmtId="0" xfId="0" applyAlignment="1" applyBorder="1" applyFont="1">
      <alignment vertical="top"/>
    </xf>
    <xf borderId="10" fillId="2" fontId="5" numFmtId="10" xfId="0" applyAlignment="1" applyBorder="1" applyFont="1" applyNumberFormat="1">
      <alignment horizontal="center" vertical="top"/>
    </xf>
    <xf borderId="11" fillId="3" fontId="9" numFmtId="0" xfId="0" applyAlignment="1" applyBorder="1" applyFont="1">
      <alignment horizontal="center" vertical="top"/>
    </xf>
    <xf borderId="17" fillId="11" fontId="12" numFmtId="0" xfId="0" applyAlignment="1" applyBorder="1" applyFont="1">
      <alignment vertical="top"/>
    </xf>
    <xf borderId="17" fillId="11" fontId="12" numFmtId="43" xfId="0" applyAlignment="1" applyBorder="1" applyFont="1" applyNumberFormat="1">
      <alignment horizontal="right" vertical="top"/>
    </xf>
    <xf borderId="17" fillId="11" fontId="12" numFmtId="0" xfId="0" applyAlignment="1" applyBorder="1" applyFont="1">
      <alignment horizontal="center" vertical="top"/>
    </xf>
    <xf borderId="11" fillId="15" fontId="12" numFmtId="0" xfId="0" applyAlignment="1" applyBorder="1" applyFill="1" applyFont="1">
      <alignment horizontal="left" vertical="top"/>
    </xf>
    <xf borderId="0" fillId="0" fontId="5" numFmtId="43" xfId="0" applyAlignment="1" applyFont="1" applyNumberFormat="1">
      <alignment horizontal="right" vertical="top"/>
    </xf>
    <xf borderId="17" fillId="16" fontId="12" numFmtId="0" xfId="0" applyAlignment="1" applyBorder="1" applyFill="1" applyFont="1">
      <alignment vertical="top"/>
    </xf>
    <xf borderId="17" fillId="16" fontId="12" numFmtId="43" xfId="0" applyAlignment="1" applyBorder="1" applyFont="1" applyNumberFormat="1">
      <alignment horizontal="right" vertical="top"/>
    </xf>
    <xf borderId="17" fillId="16" fontId="12" numFmtId="0" xfId="0" applyAlignment="1" applyBorder="1" applyFont="1">
      <alignment horizontal="center" vertical="top"/>
    </xf>
    <xf borderId="11" fillId="17" fontId="12" numFmtId="0" xfId="0" applyAlignment="1" applyBorder="1" applyFill="1" applyFont="1">
      <alignment horizontal="left" vertical="top"/>
    </xf>
    <xf borderId="10" fillId="2" fontId="10" numFmtId="4" xfId="0" applyAlignment="1" applyBorder="1" applyFont="1" applyNumberFormat="1">
      <alignment vertical="top"/>
    </xf>
    <xf borderId="0" fillId="0" fontId="11" numFmtId="0" xfId="0" applyAlignment="1" applyFont="1">
      <alignment horizontal="right" vertical="top"/>
    </xf>
    <xf borderId="18" fillId="18" fontId="18" numFmtId="0" xfId="0" applyAlignment="1" applyBorder="1" applyFill="1" applyFont="1">
      <alignment vertical="top"/>
    </xf>
    <xf borderId="18" fillId="0" fontId="2" numFmtId="0" xfId="0" applyAlignment="1" applyBorder="1" applyFont="1">
      <alignment vertical="top"/>
    </xf>
    <xf borderId="10" fillId="12" fontId="9" numFmtId="4" xfId="0" applyAlignment="1" applyBorder="1" applyFont="1" applyNumberFormat="1">
      <alignment vertical="top"/>
    </xf>
    <xf borderId="11" fillId="19" fontId="12" numFmtId="0" xfId="0" applyAlignment="1" applyBorder="1" applyFill="1" applyFont="1">
      <alignment vertical="top"/>
    </xf>
    <xf borderId="11" fillId="19" fontId="29" numFmtId="0" xfId="0" applyAlignment="1" applyBorder="1" applyFont="1">
      <alignment horizontal="left" vertical="top"/>
    </xf>
    <xf borderId="11" fillId="3" fontId="30" numFmtId="0" xfId="0" applyAlignment="1" applyBorder="1" applyFont="1">
      <alignment horizontal="center" vertical="top"/>
    </xf>
    <xf borderId="0" fillId="0" fontId="31" numFmtId="0" xfId="0" applyAlignment="1" applyFont="1">
      <alignment vertical="top"/>
    </xf>
    <xf borderId="0" fillId="0" fontId="32" numFmtId="0" xfId="0" applyAlignment="1" applyFont="1">
      <alignment vertical="top"/>
    </xf>
    <xf borderId="11" fillId="7" fontId="18" numFmtId="0" xfId="0" applyAlignment="1" applyBorder="1" applyFont="1">
      <alignment vertical="top"/>
    </xf>
    <xf borderId="10" fillId="10" fontId="12" numFmtId="0" xfId="0" applyAlignment="1" applyBorder="1" applyFont="1">
      <alignment vertical="top"/>
    </xf>
    <xf borderId="10" fillId="10" fontId="33" numFmtId="0" xfId="0" applyAlignment="1" applyBorder="1" applyFont="1">
      <alignment vertical="top"/>
    </xf>
    <xf borderId="10" fillId="3" fontId="15" numFmtId="0" xfId="0" applyAlignment="1" applyBorder="1" applyFont="1">
      <alignment horizontal="center" vertical="top"/>
    </xf>
    <xf borderId="11" fillId="14" fontId="34" numFmtId="0" xfId="0" applyAlignment="1" applyBorder="1" applyFont="1">
      <alignment horizontal="center" vertical="top"/>
    </xf>
    <xf borderId="0" fillId="0" fontId="35" numFmtId="0" xfId="0" applyAlignment="1" applyFont="1">
      <alignment vertical="top"/>
    </xf>
    <xf borderId="0" fillId="0" fontId="5" numFmtId="49" xfId="0" applyAlignment="1" applyFont="1" applyNumberFormat="1">
      <alignment vertical="top"/>
    </xf>
    <xf borderId="10" fillId="14" fontId="36" numFmtId="0" xfId="0" applyAlignment="1" applyBorder="1" applyFont="1">
      <alignment horizontal="center" vertical="top"/>
    </xf>
    <xf borderId="11" fillId="20" fontId="36" numFmtId="0" xfId="0" applyAlignment="1" applyBorder="1" applyFill="1" applyFont="1">
      <alignment vertical="top"/>
    </xf>
    <xf borderId="10" fillId="19" fontId="5" numFmtId="0" xfId="0" applyAlignment="1" applyBorder="1" applyFont="1">
      <alignment vertical="top"/>
    </xf>
    <xf borderId="10" fillId="19" fontId="5" numFmtId="3" xfId="0" applyAlignment="1" applyBorder="1" applyFont="1" applyNumberFormat="1">
      <alignment vertical="top"/>
    </xf>
    <xf borderId="10" fillId="19" fontId="5" numFmtId="165" xfId="0" applyAlignment="1" applyBorder="1" applyFont="1" applyNumberFormat="1">
      <alignment vertical="top"/>
    </xf>
    <xf borderId="10" fillId="6" fontId="5" numFmtId="0" xfId="0" applyAlignment="1" applyBorder="1" applyFont="1">
      <alignment vertical="top"/>
    </xf>
    <xf borderId="10" fillId="6" fontId="5" numFmtId="3" xfId="0" applyAlignment="1" applyBorder="1" applyFont="1" applyNumberFormat="1">
      <alignment vertical="top"/>
    </xf>
    <xf borderId="10" fillId="6" fontId="5" numFmtId="165" xfId="0" applyAlignment="1" applyBorder="1" applyFont="1" applyNumberFormat="1">
      <alignment vertical="top"/>
    </xf>
    <xf borderId="11" fillId="13" fontId="35" numFmtId="0" xfId="0" applyAlignment="1" applyBorder="1" applyFont="1">
      <alignment vertical="top"/>
    </xf>
    <xf borderId="10" fillId="13" fontId="35" numFmtId="165" xfId="0" applyAlignment="1" applyBorder="1" applyFont="1" applyNumberFormat="1">
      <alignment vertical="top"/>
    </xf>
    <xf borderId="10" fillId="13" fontId="35" numFmtId="0" xfId="0" applyAlignment="1" applyBorder="1" applyFont="1">
      <alignment vertical="top"/>
    </xf>
    <xf borderId="10" fillId="21" fontId="5" numFmtId="0" xfId="0" applyAlignment="1" applyBorder="1" applyFill="1" applyFont="1">
      <alignment vertical="top"/>
    </xf>
    <xf borderId="10" fillId="21" fontId="5" numFmtId="3" xfId="0" applyAlignment="1" applyBorder="1" applyFont="1" applyNumberFormat="1">
      <alignment vertical="top"/>
    </xf>
    <xf borderId="10" fillId="21" fontId="5" numFmtId="165" xfId="0" applyAlignment="1" applyBorder="1" applyFont="1" applyNumberFormat="1">
      <alignment vertical="top"/>
    </xf>
    <xf borderId="11" fillId="14" fontId="15" numFmtId="0" xfId="0" applyAlignment="1" applyBorder="1" applyFont="1">
      <alignment vertical="top"/>
    </xf>
    <xf borderId="10" fillId="14" fontId="15" numFmtId="165" xfId="0" applyAlignment="1" applyBorder="1" applyFont="1" applyNumberFormat="1">
      <alignment vertical="top"/>
    </xf>
    <xf borderId="10" fillId="7" fontId="18" numFmtId="165" xfId="0" applyAlignment="1" applyBorder="1" applyFont="1" applyNumberFormat="1">
      <alignment vertical="top"/>
    </xf>
    <xf borderId="0" fillId="0" fontId="5" numFmtId="166" xfId="0" applyAlignment="1" applyFont="1" applyNumberFormat="1">
      <alignment vertical="top"/>
    </xf>
    <xf borderId="11" fillId="22" fontId="18" numFmtId="0" xfId="0" applyAlignment="1" applyBorder="1" applyFill="1" applyFont="1">
      <alignment vertical="top"/>
    </xf>
    <xf borderId="0" fillId="0" fontId="13" numFmtId="0" xfId="0" applyAlignment="1" applyFont="1">
      <alignment horizontal="left" vertical="top"/>
    </xf>
    <xf borderId="11" fillId="23" fontId="18" numFmtId="0" xfId="0" applyAlignment="1" applyBorder="1" applyFill="1" applyFont="1">
      <alignment vertical="top"/>
    </xf>
    <xf borderId="11" fillId="12" fontId="18" numFmtId="0" xfId="0" applyAlignment="1" applyBorder="1" applyFont="1">
      <alignment vertical="top"/>
    </xf>
    <xf borderId="19" fillId="7" fontId="15" numFmtId="0" xfId="0" applyAlignment="1" applyBorder="1" applyFont="1">
      <alignment horizontal="center" vertical="top"/>
    </xf>
    <xf borderId="20" fillId="7" fontId="15" numFmtId="0" xfId="0" applyAlignment="1" applyBorder="1" applyFont="1">
      <alignment horizontal="center" vertical="top"/>
    </xf>
    <xf borderId="20" fillId="0" fontId="2" numFmtId="0" xfId="0" applyAlignment="1" applyBorder="1" applyFont="1">
      <alignment vertical="top"/>
    </xf>
    <xf borderId="19" fillId="0" fontId="2" numFmtId="0" xfId="0" applyAlignment="1" applyBorder="1" applyFont="1">
      <alignment vertical="top"/>
    </xf>
    <xf borderId="19" fillId="0" fontId="5" numFmtId="3" xfId="0" applyAlignment="1" applyBorder="1" applyFont="1" applyNumberFormat="1">
      <alignment horizontal="center" vertical="top"/>
    </xf>
    <xf borderId="19" fillId="0" fontId="5" numFmtId="0" xfId="0" applyAlignment="1" applyBorder="1" applyFont="1">
      <alignment vertical="top"/>
    </xf>
    <xf borderId="20" fillId="0" fontId="5" numFmtId="0" xfId="0" applyAlignment="1" applyBorder="1" applyFont="1">
      <alignment vertical="top"/>
    </xf>
    <xf borderId="19" fillId="0" fontId="5" numFmtId="10" xfId="0" applyAlignment="1" applyBorder="1" applyFont="1" applyNumberFormat="1">
      <alignment horizontal="center" vertical="top"/>
    </xf>
    <xf borderId="20" fillId="0" fontId="5" numFmtId="43" xfId="0" applyAlignment="1" applyBorder="1" applyFont="1" applyNumberFormat="1">
      <alignment horizontal="right" vertical="top"/>
    </xf>
    <xf borderId="19" fillId="2" fontId="5" numFmtId="3" xfId="0" applyAlignment="1" applyBorder="1" applyFont="1" applyNumberFormat="1">
      <alignment horizontal="center" vertical="top"/>
    </xf>
    <xf borderId="19" fillId="2" fontId="5" numFmtId="0" xfId="0" applyAlignment="1" applyBorder="1" applyFont="1">
      <alignment vertical="top"/>
    </xf>
    <xf borderId="20" fillId="2" fontId="5" numFmtId="0" xfId="0" applyAlignment="1" applyBorder="1" applyFont="1">
      <alignment vertical="top"/>
    </xf>
    <xf borderId="19" fillId="2" fontId="5" numFmtId="10" xfId="0" applyAlignment="1" applyBorder="1" applyFont="1" applyNumberFormat="1">
      <alignment horizontal="center" vertical="top"/>
    </xf>
    <xf borderId="20" fillId="2" fontId="5" numFmtId="43" xfId="0" applyAlignment="1" applyBorder="1" applyFont="1" applyNumberFormat="1">
      <alignment horizontal="right" vertical="top"/>
    </xf>
    <xf borderId="19" fillId="7" fontId="15" numFmtId="0" xfId="0" applyAlignment="1" applyBorder="1" applyFont="1">
      <alignment vertical="top"/>
    </xf>
    <xf borderId="20" fillId="7" fontId="15" numFmtId="0" xfId="0" applyAlignment="1" applyBorder="1" applyFont="1">
      <alignment vertical="top"/>
    </xf>
    <xf borderId="20" fillId="7" fontId="15" numFmtId="0" xfId="0" applyAlignment="1" applyBorder="1" applyFont="1">
      <alignment horizontal="right" vertical="top"/>
    </xf>
    <xf borderId="0" fillId="0" fontId="37" numFmtId="0" xfId="0" applyAlignment="1" applyFont="1">
      <alignment vertical="top"/>
    </xf>
    <xf borderId="11" fillId="2" fontId="12" numFmtId="0" xfId="0" applyAlignment="1" applyBorder="1" applyFont="1">
      <alignment vertical="top"/>
    </xf>
    <xf borderId="0" fillId="0" fontId="38" numFmtId="0" xfId="0" applyAlignment="1" applyFont="1">
      <alignment vertical="top"/>
    </xf>
    <xf borderId="0" fillId="0" fontId="39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29.57"/>
    <col customWidth="1" min="3" max="3" width="18.43"/>
    <col customWidth="1" min="4" max="4" width="13.71"/>
    <col customWidth="1" min="5" max="5" width="21.43"/>
    <col customWidth="1" min="6" max="6" width="25.71"/>
    <col customWidth="1" min="7" max="26" width="8.86"/>
  </cols>
  <sheetData>
    <row r="1" ht="22.5" customHeight="1">
      <c r="A1" s="1" t="s">
        <v>0</v>
      </c>
      <c r="B1" s="2"/>
      <c r="C1" s="2"/>
      <c r="D1" s="2"/>
      <c r="E1" s="2"/>
      <c r="F1" s="3"/>
    </row>
    <row r="2" ht="22.5" customHeight="1">
      <c r="A2" s="4"/>
      <c r="F2" s="5"/>
    </row>
    <row r="3" ht="22.5" customHeight="1">
      <c r="A3" s="6"/>
      <c r="B3" s="7"/>
      <c r="C3" s="7"/>
      <c r="D3" s="7"/>
      <c r="E3" s="7"/>
      <c r="F3" s="8"/>
    </row>
    <row r="4" ht="26.25" customHeight="1">
      <c r="A4" s="9" t="s">
        <v>1</v>
      </c>
    </row>
    <row r="5" ht="18.75" customHeight="1">
      <c r="A5" s="10" t="s">
        <v>2</v>
      </c>
    </row>
    <row r="7" ht="3.75" customHeight="1">
      <c r="A7" s="11"/>
      <c r="B7" s="12"/>
      <c r="C7" s="12"/>
      <c r="D7" s="12"/>
      <c r="E7" s="12"/>
      <c r="F7" s="12"/>
    </row>
    <row r="9" ht="30.0" customHeight="1">
      <c r="A9" s="13" t="s">
        <v>3</v>
      </c>
    </row>
    <row r="10" ht="30.0" customHeight="1"/>
    <row r="11" ht="18.75" customHeight="1">
      <c r="A11" s="14" t="s">
        <v>4</v>
      </c>
    </row>
    <row r="12" ht="7.5" customHeight="1"/>
    <row r="13" ht="7.5" customHeight="1"/>
    <row r="14" ht="22.5" customHeight="1">
      <c r="C14" s="15" t="s">
        <v>5</v>
      </c>
      <c r="D14" s="16" t="s">
        <v>6</v>
      </c>
    </row>
    <row r="16" ht="11.25" customHeight="1"/>
    <row r="17" ht="21.0" customHeight="1">
      <c r="B17" s="17" t="s">
        <v>7</v>
      </c>
      <c r="C17" s="18"/>
      <c r="D17" s="18"/>
      <c r="E17" s="18"/>
      <c r="F17" s="19"/>
    </row>
    <row r="18" ht="7.5" customHeight="1"/>
    <row r="19" ht="18.75" customHeight="1">
      <c r="B19" s="20" t="s">
        <v>8</v>
      </c>
      <c r="C19" s="21"/>
      <c r="E19" s="20" t="s">
        <v>9</v>
      </c>
      <c r="F19" s="21" t="s">
        <v>10</v>
      </c>
    </row>
    <row r="20" ht="18.75" customHeight="1">
      <c r="B20" s="20" t="s">
        <v>11</v>
      </c>
      <c r="C20" s="21"/>
      <c r="E20" s="20" t="s">
        <v>12</v>
      </c>
      <c r="F20" s="21" t="s">
        <v>13</v>
      </c>
    </row>
    <row r="21" ht="18.75" customHeight="1">
      <c r="B21" s="20" t="s">
        <v>14</v>
      </c>
      <c r="C21" s="22"/>
      <c r="E21" s="20" t="s">
        <v>15</v>
      </c>
      <c r="F21" s="21"/>
    </row>
    <row r="22" ht="18.75" customHeight="1">
      <c r="C22" s="23"/>
      <c r="E22" s="20" t="s">
        <v>16</v>
      </c>
      <c r="F22" s="21"/>
    </row>
    <row r="23" ht="18.75" customHeight="1">
      <c r="B23" s="20" t="s">
        <v>17</v>
      </c>
      <c r="C23" s="21"/>
      <c r="E23" s="20" t="s">
        <v>18</v>
      </c>
      <c r="F23" s="21"/>
    </row>
    <row r="24" ht="18.75" customHeight="1">
      <c r="B24" s="20" t="s">
        <v>19</v>
      </c>
      <c r="C24" s="21" t="s">
        <v>20</v>
      </c>
      <c r="E24" s="20" t="s">
        <v>21</v>
      </c>
      <c r="F24" s="21"/>
    </row>
    <row r="25" ht="18.75" customHeight="1">
      <c r="B25" s="20" t="s">
        <v>22</v>
      </c>
      <c r="C25" s="21" t="s">
        <v>23</v>
      </c>
      <c r="E25" s="20" t="s">
        <v>24</v>
      </c>
      <c r="F25" s="21" t="s">
        <v>25</v>
      </c>
    </row>
    <row r="26" ht="7.5" customHeight="1"/>
    <row r="27" ht="7.5" customHeight="1"/>
    <row r="28" ht="21.0" customHeight="1">
      <c r="A28" s="24"/>
      <c r="B28" s="17" t="s">
        <v>26</v>
      </c>
      <c r="C28" s="18"/>
      <c r="D28" s="18"/>
      <c r="E28" s="18"/>
      <c r="F28" s="19"/>
    </row>
    <row r="29" ht="6.0" customHeight="1">
      <c r="A29" s="24"/>
    </row>
    <row r="30" ht="18.75" customHeight="1">
      <c r="A30" s="25"/>
      <c r="B30" s="20" t="s">
        <v>27</v>
      </c>
      <c r="C30" s="26" t="str">
        <f>Summary!D30</f>
        <v/>
      </c>
    </row>
    <row r="31" ht="18.75" customHeight="1">
      <c r="A31" s="25"/>
      <c r="B31" s="20" t="s">
        <v>28</v>
      </c>
      <c r="C31" s="26" t="str">
        <f>Summary!D31</f>
        <v/>
      </c>
    </row>
    <row r="32" ht="18.75" customHeight="1">
      <c r="A32" s="25"/>
      <c r="B32" s="20" t="s">
        <v>29</v>
      </c>
      <c r="C32" s="26" t="str">
        <f>Summary!D32</f>
        <v/>
      </c>
    </row>
    <row r="33" ht="18.75" customHeight="1">
      <c r="A33" s="25"/>
      <c r="B33" s="20" t="s">
        <v>30</v>
      </c>
      <c r="C33" s="26" t="str">
        <f>Summary!D33</f>
        <v/>
      </c>
    </row>
    <row r="34" ht="18.75" customHeight="1">
      <c r="A34" s="27"/>
      <c r="B34" s="28" t="s">
        <v>31</v>
      </c>
      <c r="C34" s="29" t="str">
        <f>Summary!D34</f>
        <v/>
      </c>
    </row>
    <row r="35" ht="6.0" customHeight="1"/>
    <row r="36" ht="18.75" customHeight="1">
      <c r="B36" s="20" t="s">
        <v>32</v>
      </c>
      <c r="C36" s="30" t="str">
        <f>Summary!B37</f>
        <v>Rupees Two Crore Eighty Three Lakh Eighty One Thousand Three Hundred Ninety Two Only</v>
      </c>
      <c r="D36" s="18"/>
      <c r="E36" s="18"/>
      <c r="F36" s="19"/>
    </row>
    <row r="37" ht="7.5" customHeight="1"/>
    <row r="38" ht="7.5" customHeight="1"/>
    <row r="39" ht="21.0" customHeight="1">
      <c r="B39" s="17" t="s">
        <v>33</v>
      </c>
      <c r="C39" s="19"/>
    </row>
    <row r="40" ht="6.0" customHeight="1"/>
    <row r="41" ht="18.0" customHeight="1">
      <c r="B41" s="31" t="s">
        <v>34</v>
      </c>
    </row>
    <row r="42" ht="18.0" customHeight="1">
      <c r="A42" s="32" t="s">
        <v>35</v>
      </c>
      <c r="B42" s="18"/>
      <c r="C42" s="18"/>
      <c r="D42" s="19"/>
    </row>
    <row r="43" ht="18.0" customHeight="1">
      <c r="A43" s="33" t="s">
        <v>36</v>
      </c>
      <c r="B43" s="31" t="s">
        <v>37</v>
      </c>
    </row>
    <row r="44" ht="18.0" customHeight="1">
      <c r="A44" s="33" t="s">
        <v>38</v>
      </c>
      <c r="B44" s="31" t="s">
        <v>39</v>
      </c>
    </row>
    <row r="45" ht="18.0" customHeight="1">
      <c r="A45" s="33" t="s">
        <v>40</v>
      </c>
      <c r="B45" s="31" t="s">
        <v>41</v>
      </c>
    </row>
    <row r="46">
      <c r="A46" s="33" t="s">
        <v>42</v>
      </c>
    </row>
    <row r="47">
      <c r="A47" s="33" t="s">
        <v>43</v>
      </c>
    </row>
    <row r="48" ht="18.75" customHeight="1">
      <c r="A48" s="33" t="s">
        <v>44</v>
      </c>
      <c r="B48" s="20" t="s">
        <v>45</v>
      </c>
      <c r="C48" s="34"/>
      <c r="D48" s="35"/>
      <c r="E48" s="20" t="s">
        <v>46</v>
      </c>
      <c r="F48" s="34"/>
    </row>
    <row r="49" ht="18.75" customHeight="1">
      <c r="A49" s="33" t="s">
        <v>47</v>
      </c>
      <c r="B49" s="20" t="s">
        <v>48</v>
      </c>
      <c r="C49" s="34"/>
      <c r="E49" s="20" t="s">
        <v>48</v>
      </c>
      <c r="F49" s="34"/>
    </row>
    <row r="50">
      <c r="A50" s="33" t="s">
        <v>49</v>
      </c>
    </row>
    <row r="51" ht="18.75" customHeight="1">
      <c r="B51" s="20" t="s">
        <v>50</v>
      </c>
      <c r="C51" s="34"/>
      <c r="D51" s="35"/>
      <c r="E51" s="35"/>
    </row>
    <row r="52" ht="18.75" customHeight="1">
      <c r="B52" s="20" t="s">
        <v>48</v>
      </c>
      <c r="C52" s="34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21:C22"/>
    <mergeCell ref="B28:F28"/>
    <mergeCell ref="C36:F36"/>
    <mergeCell ref="B39:C39"/>
    <mergeCell ref="A42:D42"/>
    <mergeCell ref="C48:D48"/>
    <mergeCell ref="C51:E51"/>
    <mergeCell ref="A1:F3"/>
    <mergeCell ref="A4:F4"/>
    <mergeCell ref="A5:F5"/>
    <mergeCell ref="A7:F7"/>
    <mergeCell ref="A9:F10"/>
    <mergeCell ref="A11:F11"/>
    <mergeCell ref="B17:F17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.14"/>
    <col customWidth="1" min="2" max="2" width="8.57"/>
    <col customWidth="1" min="3" max="3" width="40.0"/>
    <col customWidth="1" min="4" max="4" width="25.71"/>
    <col customWidth="1" min="5" max="5" width="7.14"/>
    <col customWidth="1" min="6" max="7" width="8.57"/>
    <col customWidth="1" min="8" max="8" width="10.0"/>
    <col customWidth="1" min="9" max="9" width="12.86"/>
    <col customWidth="1" min="10" max="10" width="15.71"/>
    <col customWidth="1" min="11" max="11" width="11.43"/>
    <col customWidth="1" min="12" max="12" width="18.57"/>
    <col customWidth="1" min="13" max="26" width="8.86"/>
  </cols>
  <sheetData>
    <row r="1" ht="18.75" customHeight="1">
      <c r="A1" s="36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ht="18.75" customHeight="1">
      <c r="A2" s="37" t="s">
        <v>52</v>
      </c>
    </row>
    <row r="3">
      <c r="A3" s="38" t="s">
        <v>53</v>
      </c>
      <c r="G3" s="39" t="s">
        <v>54</v>
      </c>
    </row>
    <row r="4" ht="22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ht="13.5" customHeight="1">
      <c r="A5" s="41" t="s">
        <v>55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ht="16.5" customHeight="1">
      <c r="F6" s="21"/>
      <c r="G6" s="21"/>
      <c r="H6" s="21"/>
      <c r="I6" s="42"/>
      <c r="J6" s="42"/>
      <c r="K6" s="43"/>
      <c r="L6" s="21"/>
    </row>
    <row r="7" ht="14.25" customHeight="1">
      <c r="A7" s="44" t="s">
        <v>56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ht="16.5" customHeight="1">
      <c r="A8" s="39">
        <v>1.0</v>
      </c>
      <c r="B8" s="39" t="s">
        <v>57</v>
      </c>
      <c r="C8" s="39" t="s">
        <v>58</v>
      </c>
      <c r="D8" s="39" t="s">
        <v>59</v>
      </c>
      <c r="E8" s="39" t="s">
        <v>60</v>
      </c>
      <c r="F8" s="21"/>
      <c r="G8" s="21"/>
      <c r="H8" s="21">
        <v>1300.0</v>
      </c>
      <c r="I8" s="42">
        <v>85.0</v>
      </c>
      <c r="J8" s="42">
        <f>H8*I8</f>
        <v>110500</v>
      </c>
      <c r="K8" s="45">
        <v>0.0</v>
      </c>
      <c r="L8" s="46">
        <f>J8*(1+K8)</f>
        <v>110500</v>
      </c>
    </row>
    <row r="9" ht="18.75" customHeight="1">
      <c r="A9" s="47">
        <v>2.0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ht="16.5" customHeight="1">
      <c r="A10" s="39">
        <v>3.0</v>
      </c>
      <c r="B10" s="39" t="s">
        <v>57</v>
      </c>
      <c r="C10" s="39" t="s">
        <v>61</v>
      </c>
      <c r="D10" s="39" t="s">
        <v>62</v>
      </c>
      <c r="E10" s="39" t="s">
        <v>60</v>
      </c>
      <c r="F10" s="21"/>
      <c r="G10" s="21"/>
      <c r="H10" s="21">
        <v>280.0</v>
      </c>
      <c r="I10" s="42">
        <v>1850.0</v>
      </c>
      <c r="J10" s="42">
        <f t="shared" ref="J10:J12" si="1">H10*I10</f>
        <v>518000</v>
      </c>
      <c r="K10" s="45">
        <v>0.0</v>
      </c>
      <c r="L10" s="46">
        <f t="shared" ref="L10:L12" si="2">J10*(1+K10)</f>
        <v>518000</v>
      </c>
    </row>
    <row r="11" ht="16.5" customHeight="1">
      <c r="A11" s="48">
        <v>4.0</v>
      </c>
      <c r="B11" s="48" t="s">
        <v>57</v>
      </c>
      <c r="C11" s="48" t="s">
        <v>63</v>
      </c>
      <c r="D11" s="48" t="s">
        <v>64</v>
      </c>
      <c r="E11" s="48" t="s">
        <v>60</v>
      </c>
      <c r="F11" s="49"/>
      <c r="G11" s="49"/>
      <c r="H11" s="49">
        <v>560.0</v>
      </c>
      <c r="I11" s="50">
        <v>95.0</v>
      </c>
      <c r="J11" s="50">
        <f t="shared" si="1"/>
        <v>53200</v>
      </c>
      <c r="K11" s="51">
        <v>0.0</v>
      </c>
      <c r="L11" s="52">
        <f t="shared" si="2"/>
        <v>53200</v>
      </c>
    </row>
    <row r="12" ht="16.5" customHeight="1">
      <c r="A12" s="39">
        <v>5.0</v>
      </c>
      <c r="B12" s="39" t="s">
        <v>57</v>
      </c>
      <c r="C12" s="39" t="s">
        <v>65</v>
      </c>
      <c r="D12" s="39" t="s">
        <v>66</v>
      </c>
      <c r="E12" s="39" t="s">
        <v>60</v>
      </c>
      <c r="F12" s="21"/>
      <c r="G12" s="21"/>
      <c r="H12" s="21">
        <v>120.0</v>
      </c>
      <c r="I12" s="42">
        <v>380.0</v>
      </c>
      <c r="J12" s="42">
        <f t="shared" si="1"/>
        <v>45600</v>
      </c>
      <c r="K12" s="45">
        <v>0.0</v>
      </c>
      <c r="L12" s="46">
        <f t="shared" si="2"/>
        <v>45600</v>
      </c>
    </row>
    <row r="13" ht="18.75" customHeight="1">
      <c r="A13" s="53" t="s">
        <v>67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ht="16.5" customHeight="1">
      <c r="F14" s="21"/>
      <c r="G14" s="21"/>
      <c r="H14" s="21"/>
      <c r="I14" s="42"/>
      <c r="J14" s="42"/>
      <c r="K14" s="43"/>
      <c r="L14" s="21"/>
    </row>
    <row r="15" ht="14.25" customHeight="1">
      <c r="A15" s="44" t="s">
        <v>68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ht="16.5" customHeight="1">
      <c r="A16" s="39">
        <v>1.0</v>
      </c>
      <c r="B16" s="39" t="s">
        <v>69</v>
      </c>
      <c r="C16" s="39" t="s">
        <v>70</v>
      </c>
      <c r="D16" s="39" t="s">
        <v>71</v>
      </c>
      <c r="E16" s="39" t="s">
        <v>60</v>
      </c>
      <c r="F16" s="21"/>
      <c r="G16" s="21"/>
      <c r="H16" s="21">
        <v>850.0</v>
      </c>
      <c r="I16" s="42">
        <v>1450.0</v>
      </c>
      <c r="J16" s="42">
        <f>H16*I16</f>
        <v>1232500</v>
      </c>
      <c r="K16" s="45">
        <v>0.0</v>
      </c>
      <c r="L16" s="46">
        <f>J16*(1+K16)</f>
        <v>1232500</v>
      </c>
    </row>
    <row r="17" ht="18.75" customHeight="1">
      <c r="A17" s="47">
        <v>2.0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ht="16.5" customHeight="1">
      <c r="A18" s="39">
        <v>3.0</v>
      </c>
      <c r="B18" s="39" t="s">
        <v>69</v>
      </c>
      <c r="C18" s="39" t="s">
        <v>72</v>
      </c>
      <c r="D18" s="39" t="s">
        <v>73</v>
      </c>
      <c r="E18" s="39" t="s">
        <v>60</v>
      </c>
      <c r="F18" s="21"/>
      <c r="G18" s="21"/>
      <c r="H18" s="21">
        <v>80.0</v>
      </c>
      <c r="I18" s="42">
        <v>3800.0</v>
      </c>
      <c r="J18" s="42">
        <f t="shared" ref="J18:J20" si="3">H18*I18</f>
        <v>304000</v>
      </c>
      <c r="K18" s="45">
        <v>0.0</v>
      </c>
      <c r="L18" s="46">
        <f t="shared" ref="L18:L20" si="4">J18*(1+K18)</f>
        <v>304000</v>
      </c>
    </row>
    <row r="19" ht="16.5" customHeight="1">
      <c r="A19" s="48">
        <v>4.0</v>
      </c>
      <c r="B19" s="48" t="s">
        <v>69</v>
      </c>
      <c r="C19" s="48" t="s">
        <v>74</v>
      </c>
      <c r="D19" s="48" t="s">
        <v>75</v>
      </c>
      <c r="E19" s="48" t="s">
        <v>60</v>
      </c>
      <c r="F19" s="49"/>
      <c r="G19" s="49"/>
      <c r="H19" s="49">
        <v>85.0</v>
      </c>
      <c r="I19" s="50">
        <v>1100.0</v>
      </c>
      <c r="J19" s="50">
        <f t="shared" si="3"/>
        <v>93500</v>
      </c>
      <c r="K19" s="51">
        <v>0.0</v>
      </c>
      <c r="L19" s="52">
        <f t="shared" si="4"/>
        <v>93500</v>
      </c>
    </row>
    <row r="20" ht="16.5" customHeight="1">
      <c r="A20" s="39">
        <v>5.0</v>
      </c>
      <c r="B20" s="39" t="s">
        <v>69</v>
      </c>
      <c r="C20" s="39" t="s">
        <v>76</v>
      </c>
      <c r="D20" s="39" t="s">
        <v>77</v>
      </c>
      <c r="E20" s="39" t="s">
        <v>60</v>
      </c>
      <c r="F20" s="21"/>
      <c r="G20" s="21"/>
      <c r="H20" s="21">
        <v>120.0</v>
      </c>
      <c r="I20" s="42">
        <v>980.0</v>
      </c>
      <c r="J20" s="42">
        <f t="shared" si="3"/>
        <v>117600</v>
      </c>
      <c r="K20" s="45">
        <v>0.0</v>
      </c>
      <c r="L20" s="46">
        <f t="shared" si="4"/>
        <v>117600</v>
      </c>
    </row>
    <row r="21" ht="18.75" customHeight="1">
      <c r="A21" s="47">
        <v>6.0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ht="16.5" customHeight="1">
      <c r="A22" s="54" t="s">
        <v>78</v>
      </c>
      <c r="B22" s="18"/>
      <c r="C22" s="18"/>
      <c r="D22" s="18"/>
      <c r="E22" s="18"/>
      <c r="F22" s="18"/>
      <c r="G22" s="18"/>
      <c r="H22" s="18"/>
      <c r="I22" s="19"/>
      <c r="J22" s="55">
        <f>SUM(J16:J21)</f>
        <v>1747600</v>
      </c>
      <c r="K22" s="56"/>
      <c r="L22" s="55">
        <f>SUM(L16:L21)</f>
        <v>1747600</v>
      </c>
    </row>
    <row r="23" ht="16.5" customHeight="1">
      <c r="F23" s="21"/>
      <c r="G23" s="21"/>
      <c r="H23" s="21"/>
      <c r="I23" s="42"/>
      <c r="J23" s="42"/>
      <c r="K23" s="43"/>
      <c r="L23" s="21"/>
    </row>
    <row r="24" ht="14.25" customHeight="1">
      <c r="A24" s="44" t="s">
        <v>79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ht="18.75" customHeight="1">
      <c r="A25" s="57">
        <v>1.0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ht="16.5" customHeight="1">
      <c r="A26" s="48">
        <v>2.0</v>
      </c>
      <c r="B26" s="48" t="s">
        <v>80</v>
      </c>
      <c r="C26" s="48" t="s">
        <v>81</v>
      </c>
      <c r="D26" s="48" t="s">
        <v>82</v>
      </c>
      <c r="E26" s="48" t="s">
        <v>60</v>
      </c>
      <c r="F26" s="49"/>
      <c r="G26" s="49"/>
      <c r="H26" s="49">
        <v>180.0</v>
      </c>
      <c r="I26" s="50">
        <v>4500.0</v>
      </c>
      <c r="J26" s="50">
        <f t="shared" ref="J26:J28" si="5">H26*I26</f>
        <v>810000</v>
      </c>
      <c r="K26" s="51">
        <v>0.0</v>
      </c>
      <c r="L26" s="52">
        <f t="shared" ref="L26:L28" si="6">J26*(1+K26)</f>
        <v>810000</v>
      </c>
    </row>
    <row r="27" ht="16.5" customHeight="1">
      <c r="A27" s="39">
        <v>3.0</v>
      </c>
      <c r="B27" s="39" t="s">
        <v>80</v>
      </c>
      <c r="C27" s="39" t="s">
        <v>83</v>
      </c>
      <c r="D27" s="39" t="s">
        <v>84</v>
      </c>
      <c r="E27" s="39" t="s">
        <v>60</v>
      </c>
      <c r="F27" s="21"/>
      <c r="G27" s="21"/>
      <c r="H27" s="21">
        <v>95.0</v>
      </c>
      <c r="I27" s="42">
        <v>2800.0</v>
      </c>
      <c r="J27" s="42">
        <f t="shared" si="5"/>
        <v>266000</v>
      </c>
      <c r="K27" s="45">
        <v>0.0</v>
      </c>
      <c r="L27" s="46">
        <f t="shared" si="6"/>
        <v>266000</v>
      </c>
    </row>
    <row r="28" ht="16.5" customHeight="1">
      <c r="A28" s="48">
        <v>4.0</v>
      </c>
      <c r="B28" s="48" t="s">
        <v>80</v>
      </c>
      <c r="C28" s="48" t="s">
        <v>85</v>
      </c>
      <c r="D28" s="48" t="s">
        <v>86</v>
      </c>
      <c r="E28" s="48" t="s">
        <v>60</v>
      </c>
      <c r="F28" s="49"/>
      <c r="G28" s="49"/>
      <c r="H28" s="49">
        <v>65.0</v>
      </c>
      <c r="I28" s="50">
        <v>3200.0</v>
      </c>
      <c r="J28" s="50">
        <f t="shared" si="5"/>
        <v>208000</v>
      </c>
      <c r="K28" s="51">
        <v>0.0</v>
      </c>
      <c r="L28" s="52">
        <f t="shared" si="6"/>
        <v>208000</v>
      </c>
    </row>
    <row r="29" ht="18.75" customHeight="1">
      <c r="A29" s="57">
        <v>5.0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ht="16.5" customHeight="1">
      <c r="A30" s="54" t="s">
        <v>87</v>
      </c>
      <c r="B30" s="18"/>
      <c r="C30" s="18"/>
      <c r="D30" s="18"/>
      <c r="E30" s="18"/>
      <c r="F30" s="18"/>
      <c r="G30" s="18"/>
      <c r="H30" s="18"/>
      <c r="I30" s="19"/>
      <c r="J30" s="55">
        <f>SUM(J25:J29)</f>
        <v>1284000</v>
      </c>
      <c r="K30" s="56"/>
      <c r="L30" s="55">
        <f>SUM(L25:L29)</f>
        <v>1284000</v>
      </c>
    </row>
    <row r="31" ht="16.5" customHeight="1">
      <c r="F31" s="21"/>
      <c r="G31" s="21"/>
      <c r="H31" s="21"/>
      <c r="I31" s="42"/>
      <c r="J31" s="42"/>
      <c r="K31" s="43"/>
      <c r="L31" s="21"/>
    </row>
    <row r="32" ht="14.25" customHeight="1">
      <c r="A32" s="44" t="s">
        <v>88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ht="15.0" customHeight="1">
      <c r="A33" s="58">
        <v>1.0</v>
      </c>
      <c r="B33" s="18"/>
      <c r="C33" s="18"/>
      <c r="D33" s="18"/>
      <c r="E33" s="18"/>
      <c r="F33" s="18"/>
      <c r="G33" s="18"/>
      <c r="H33" s="18"/>
      <c r="I33" s="18"/>
      <c r="J33" s="19"/>
      <c r="K33" s="59">
        <v>0.0</v>
      </c>
      <c r="L33" s="42">
        <f t="shared" ref="L33:L38" si="7">J33*(1+K33)</f>
        <v>0</v>
      </c>
    </row>
    <row r="34" ht="15.0" customHeight="1">
      <c r="A34" s="48">
        <v>2.0</v>
      </c>
      <c r="B34" s="48" t="s">
        <v>89</v>
      </c>
      <c r="C34" s="48" t="s">
        <v>90</v>
      </c>
      <c r="D34" s="48" t="s">
        <v>91</v>
      </c>
      <c r="E34" s="48" t="s">
        <v>60</v>
      </c>
      <c r="F34" s="48"/>
      <c r="G34" s="48"/>
      <c r="H34" s="48">
        <v>320.0</v>
      </c>
      <c r="I34" s="50">
        <v>185.0</v>
      </c>
      <c r="J34" s="50">
        <f t="shared" ref="J34:J38" si="8">H34*I34</f>
        <v>59200</v>
      </c>
      <c r="K34" s="51">
        <v>0.0</v>
      </c>
      <c r="L34" s="50">
        <f t="shared" si="7"/>
        <v>59200</v>
      </c>
    </row>
    <row r="35" ht="15.0" customHeight="1">
      <c r="A35" s="39">
        <v>3.0</v>
      </c>
      <c r="B35" s="39" t="s">
        <v>89</v>
      </c>
      <c r="C35" s="39" t="s">
        <v>92</v>
      </c>
      <c r="D35" s="39" t="s">
        <v>93</v>
      </c>
      <c r="E35" s="39" t="s">
        <v>60</v>
      </c>
      <c r="H35" s="39">
        <v>180.0</v>
      </c>
      <c r="I35" s="42">
        <v>285.0</v>
      </c>
      <c r="J35" s="42">
        <f t="shared" si="8"/>
        <v>51300</v>
      </c>
      <c r="K35" s="45">
        <v>0.0</v>
      </c>
      <c r="L35" s="42">
        <f t="shared" si="7"/>
        <v>51300</v>
      </c>
    </row>
    <row r="36" ht="15.0" customHeight="1">
      <c r="A36" s="48">
        <v>4.0</v>
      </c>
      <c r="B36" s="48" t="s">
        <v>89</v>
      </c>
      <c r="C36" s="48" t="s">
        <v>94</v>
      </c>
      <c r="D36" s="48" t="s">
        <v>95</v>
      </c>
      <c r="E36" s="48" t="s">
        <v>60</v>
      </c>
      <c r="F36" s="48"/>
      <c r="G36" s="48"/>
      <c r="H36" s="48">
        <v>45.0</v>
      </c>
      <c r="I36" s="50">
        <v>680.0</v>
      </c>
      <c r="J36" s="50">
        <f t="shared" si="8"/>
        <v>30600</v>
      </c>
      <c r="K36" s="51">
        <v>0.0</v>
      </c>
      <c r="L36" s="50">
        <f t="shared" si="7"/>
        <v>30600</v>
      </c>
    </row>
    <row r="37" ht="15.0" customHeight="1">
      <c r="A37" s="39">
        <v>5.0</v>
      </c>
      <c r="B37" s="39" t="s">
        <v>89</v>
      </c>
      <c r="C37" s="39" t="s">
        <v>96</v>
      </c>
      <c r="D37" s="39" t="s">
        <v>97</v>
      </c>
      <c r="E37" s="39" t="s">
        <v>60</v>
      </c>
      <c r="H37" s="39">
        <v>250.0</v>
      </c>
      <c r="I37" s="42">
        <v>65.0</v>
      </c>
      <c r="J37" s="42">
        <f t="shared" si="8"/>
        <v>16250</v>
      </c>
      <c r="K37" s="45">
        <v>0.0</v>
      </c>
      <c r="L37" s="42">
        <f t="shared" si="7"/>
        <v>16250</v>
      </c>
    </row>
    <row r="38" ht="15.0" customHeight="1">
      <c r="A38" s="48">
        <v>6.0</v>
      </c>
      <c r="B38" s="48" t="s">
        <v>89</v>
      </c>
      <c r="C38" s="48" t="s">
        <v>98</v>
      </c>
      <c r="D38" s="48" t="s">
        <v>99</v>
      </c>
      <c r="E38" s="48" t="s">
        <v>60</v>
      </c>
      <c r="F38" s="48"/>
      <c r="G38" s="48"/>
      <c r="H38" s="48">
        <v>55.0</v>
      </c>
      <c r="I38" s="50">
        <v>420.0</v>
      </c>
      <c r="J38" s="50">
        <f t="shared" si="8"/>
        <v>23100</v>
      </c>
      <c r="K38" s="51">
        <v>0.0</v>
      </c>
      <c r="L38" s="50">
        <f t="shared" si="7"/>
        <v>23100</v>
      </c>
    </row>
    <row r="39" ht="15.0" customHeight="1">
      <c r="A39" s="54" t="s">
        <v>100</v>
      </c>
      <c r="B39" s="18"/>
      <c r="C39" s="18"/>
      <c r="D39" s="18"/>
      <c r="E39" s="18"/>
      <c r="F39" s="18"/>
      <c r="G39" s="18"/>
      <c r="H39" s="18"/>
      <c r="I39" s="19"/>
      <c r="J39" s="55">
        <f>SUM(J33:J38)</f>
        <v>180450</v>
      </c>
      <c r="K39" s="60"/>
      <c r="L39" s="55">
        <f>SUM(L33:L38)</f>
        <v>180450</v>
      </c>
    </row>
    <row r="40" ht="15.0" customHeight="1">
      <c r="I40" s="42"/>
    </row>
    <row r="41" ht="15.0" customHeight="1">
      <c r="A41" s="44" t="s">
        <v>101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ht="15.0" customHeight="1">
      <c r="A42" s="39">
        <v>1.0</v>
      </c>
      <c r="B42" s="39" t="s">
        <v>102</v>
      </c>
      <c r="C42" s="39" t="s">
        <v>103</v>
      </c>
      <c r="D42" s="39" t="s">
        <v>104</v>
      </c>
      <c r="E42" s="39" t="s">
        <v>105</v>
      </c>
      <c r="H42" s="39">
        <v>1.0</v>
      </c>
      <c r="I42" s="42">
        <v>185000.0</v>
      </c>
      <c r="J42" s="42">
        <f t="shared" ref="J42:J51" si="9">H42*I42</f>
        <v>185000</v>
      </c>
      <c r="K42" s="45">
        <v>0.0</v>
      </c>
      <c r="L42" s="42">
        <f t="shared" ref="L42:L51" si="10">J42*(1+K42)</f>
        <v>185000</v>
      </c>
    </row>
    <row r="43" ht="15.0" customHeight="1">
      <c r="A43" s="48">
        <v>2.0</v>
      </c>
      <c r="B43" s="48" t="s">
        <v>102</v>
      </c>
      <c r="C43" s="48" t="s">
        <v>106</v>
      </c>
      <c r="D43" s="48" t="s">
        <v>107</v>
      </c>
      <c r="E43" s="48" t="s">
        <v>105</v>
      </c>
      <c r="F43" s="48"/>
      <c r="G43" s="48"/>
      <c r="H43" s="48">
        <v>1.0</v>
      </c>
      <c r="I43" s="50">
        <v>225000.0</v>
      </c>
      <c r="J43" s="50">
        <f t="shared" si="9"/>
        <v>225000</v>
      </c>
      <c r="K43" s="51">
        <v>0.0</v>
      </c>
      <c r="L43" s="50">
        <f t="shared" si="10"/>
        <v>225000</v>
      </c>
    </row>
    <row r="44" ht="15.0" customHeight="1">
      <c r="A44" s="39">
        <v>3.0</v>
      </c>
      <c r="B44" s="39" t="s">
        <v>102</v>
      </c>
      <c r="C44" s="39" t="s">
        <v>108</v>
      </c>
      <c r="D44" s="39" t="s">
        <v>109</v>
      </c>
      <c r="E44" s="39" t="s">
        <v>105</v>
      </c>
      <c r="H44" s="39">
        <v>8.0</v>
      </c>
      <c r="I44" s="42">
        <v>85000.0</v>
      </c>
      <c r="J44" s="42">
        <f t="shared" si="9"/>
        <v>680000</v>
      </c>
      <c r="K44" s="45">
        <v>0.0</v>
      </c>
      <c r="L44" s="42">
        <f t="shared" si="10"/>
        <v>680000</v>
      </c>
    </row>
    <row r="45" ht="15.0" customHeight="1">
      <c r="A45" s="48">
        <v>4.0</v>
      </c>
      <c r="B45" s="48" t="s">
        <v>102</v>
      </c>
      <c r="C45" s="48" t="s">
        <v>110</v>
      </c>
      <c r="D45" s="48" t="s">
        <v>111</v>
      </c>
      <c r="E45" s="48" t="s">
        <v>105</v>
      </c>
      <c r="F45" s="48"/>
      <c r="G45" s="48"/>
      <c r="H45" s="48">
        <v>35.0</v>
      </c>
      <c r="I45" s="50">
        <v>48000.0</v>
      </c>
      <c r="J45" s="50">
        <f t="shared" si="9"/>
        <v>1680000</v>
      </c>
      <c r="K45" s="51">
        <v>0.0</v>
      </c>
      <c r="L45" s="50">
        <f t="shared" si="10"/>
        <v>1680000</v>
      </c>
    </row>
    <row r="46" ht="15.0" customHeight="1">
      <c r="A46" s="39">
        <v>5.0</v>
      </c>
      <c r="B46" s="39" t="s">
        <v>102</v>
      </c>
      <c r="C46" s="39" t="s">
        <v>112</v>
      </c>
      <c r="D46" s="39" t="s">
        <v>113</v>
      </c>
      <c r="E46" s="39" t="s">
        <v>105</v>
      </c>
      <c r="H46" s="39">
        <v>1.0</v>
      </c>
      <c r="I46" s="42">
        <v>320000.0</v>
      </c>
      <c r="J46" s="42">
        <f t="shared" si="9"/>
        <v>320000</v>
      </c>
      <c r="K46" s="45">
        <v>0.0</v>
      </c>
      <c r="L46" s="42">
        <f t="shared" si="10"/>
        <v>320000</v>
      </c>
    </row>
    <row r="47" ht="15.0" customHeight="1">
      <c r="A47" s="48">
        <v>6.0</v>
      </c>
      <c r="B47" s="48" t="s">
        <v>102</v>
      </c>
      <c r="C47" s="48" t="s">
        <v>114</v>
      </c>
      <c r="D47" s="48" t="s">
        <v>115</v>
      </c>
      <c r="E47" s="48" t="s">
        <v>105</v>
      </c>
      <c r="F47" s="48"/>
      <c r="G47" s="48"/>
      <c r="H47" s="48">
        <v>2.0</v>
      </c>
      <c r="I47" s="50">
        <v>145000.0</v>
      </c>
      <c r="J47" s="50">
        <f t="shared" si="9"/>
        <v>290000</v>
      </c>
      <c r="K47" s="51">
        <v>0.0</v>
      </c>
      <c r="L47" s="50">
        <f t="shared" si="10"/>
        <v>290000</v>
      </c>
    </row>
    <row r="48" ht="15.0" customHeight="1">
      <c r="A48" s="39">
        <v>7.0</v>
      </c>
      <c r="B48" s="39" t="s">
        <v>102</v>
      </c>
      <c r="C48" s="39" t="s">
        <v>116</v>
      </c>
      <c r="D48" s="39" t="s">
        <v>117</v>
      </c>
      <c r="E48" s="39" t="s">
        <v>105</v>
      </c>
      <c r="H48" s="39">
        <v>150.0</v>
      </c>
      <c r="I48" s="42">
        <v>8500.0</v>
      </c>
      <c r="J48" s="42">
        <f t="shared" si="9"/>
        <v>1275000</v>
      </c>
      <c r="K48" s="45">
        <v>0.0</v>
      </c>
      <c r="L48" s="42">
        <f t="shared" si="10"/>
        <v>1275000</v>
      </c>
    </row>
    <row r="49" ht="15.0" customHeight="1">
      <c r="A49" s="48">
        <v>8.0</v>
      </c>
      <c r="B49" s="48" t="s">
        <v>102</v>
      </c>
      <c r="C49" s="48" t="s">
        <v>118</v>
      </c>
      <c r="D49" s="48" t="s">
        <v>119</v>
      </c>
      <c r="E49" s="48" t="s">
        <v>105</v>
      </c>
      <c r="F49" s="48"/>
      <c r="G49" s="48"/>
      <c r="H49" s="48">
        <v>25.0</v>
      </c>
      <c r="I49" s="50">
        <v>12500.0</v>
      </c>
      <c r="J49" s="50">
        <f t="shared" si="9"/>
        <v>312500</v>
      </c>
      <c r="K49" s="51">
        <v>0.0</v>
      </c>
      <c r="L49" s="50">
        <f t="shared" si="10"/>
        <v>312500</v>
      </c>
    </row>
    <row r="50" ht="15.0" customHeight="1">
      <c r="A50" s="39">
        <v>9.0</v>
      </c>
      <c r="B50" s="39" t="s">
        <v>102</v>
      </c>
      <c r="C50" s="39" t="s">
        <v>120</v>
      </c>
      <c r="D50" s="39" t="s">
        <v>121</v>
      </c>
      <c r="E50" s="39" t="s">
        <v>122</v>
      </c>
      <c r="H50" s="39">
        <v>45.0</v>
      </c>
      <c r="I50" s="42">
        <v>3200.0</v>
      </c>
      <c r="J50" s="42">
        <f t="shared" si="9"/>
        <v>144000</v>
      </c>
      <c r="K50" s="45">
        <v>0.0</v>
      </c>
      <c r="L50" s="42">
        <f t="shared" si="10"/>
        <v>144000</v>
      </c>
    </row>
    <row r="51" ht="15.0" customHeight="1">
      <c r="A51" s="48">
        <v>10.0</v>
      </c>
      <c r="B51" s="48" t="s">
        <v>102</v>
      </c>
      <c r="C51" s="48" t="s">
        <v>123</v>
      </c>
      <c r="D51" s="48" t="s">
        <v>124</v>
      </c>
      <c r="E51" s="48" t="s">
        <v>105</v>
      </c>
      <c r="F51" s="48"/>
      <c r="G51" s="48"/>
      <c r="H51" s="48">
        <v>4.0</v>
      </c>
      <c r="I51" s="50">
        <v>45000.0</v>
      </c>
      <c r="J51" s="50">
        <f t="shared" si="9"/>
        <v>180000</v>
      </c>
      <c r="K51" s="51">
        <v>0.0</v>
      </c>
      <c r="L51" s="50">
        <f t="shared" si="10"/>
        <v>180000</v>
      </c>
    </row>
    <row r="52" ht="15.0" customHeight="1">
      <c r="A52" s="54" t="s">
        <v>125</v>
      </c>
      <c r="B52" s="18"/>
      <c r="C52" s="18"/>
      <c r="D52" s="18"/>
      <c r="E52" s="18"/>
      <c r="F52" s="18"/>
      <c r="G52" s="18"/>
      <c r="H52" s="18"/>
      <c r="I52" s="19"/>
      <c r="J52" s="55">
        <f>SUM(J42:J51)</f>
        <v>5291500</v>
      </c>
      <c r="K52" s="60"/>
      <c r="L52" s="55">
        <f>SUM(L42:L51)</f>
        <v>5291500</v>
      </c>
    </row>
    <row r="53" ht="15.0" customHeight="1">
      <c r="I53" s="42"/>
    </row>
    <row r="54" ht="15.0" customHeight="1">
      <c r="A54" s="44" t="s">
        <v>126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ht="15.0" customHeight="1">
      <c r="A55" s="39">
        <v>1.0</v>
      </c>
      <c r="B55" s="39" t="s">
        <v>127</v>
      </c>
      <c r="C55" s="39" t="s">
        <v>128</v>
      </c>
      <c r="D55" s="39" t="s">
        <v>129</v>
      </c>
      <c r="E55" s="39" t="s">
        <v>105</v>
      </c>
      <c r="H55" s="39">
        <v>2.0</v>
      </c>
      <c r="I55" s="42">
        <v>65000.0</v>
      </c>
      <c r="J55" s="42">
        <f t="shared" ref="J55:J61" si="11">H55*I55</f>
        <v>130000</v>
      </c>
      <c r="K55" s="45">
        <v>0.0</v>
      </c>
      <c r="L55" s="42">
        <f t="shared" ref="L55:L61" si="12">J55*(1+K55)</f>
        <v>130000</v>
      </c>
    </row>
    <row r="56" ht="15.0" customHeight="1">
      <c r="A56" s="48">
        <v>2.0</v>
      </c>
      <c r="B56" s="48" t="s">
        <v>127</v>
      </c>
      <c r="C56" s="48" t="s">
        <v>130</v>
      </c>
      <c r="D56" s="48" t="s">
        <v>131</v>
      </c>
      <c r="E56" s="48" t="s">
        <v>105</v>
      </c>
      <c r="F56" s="48"/>
      <c r="G56" s="48"/>
      <c r="H56" s="48">
        <v>18.0</v>
      </c>
      <c r="I56" s="50">
        <v>18500.0</v>
      </c>
      <c r="J56" s="50">
        <f t="shared" si="11"/>
        <v>333000</v>
      </c>
      <c r="K56" s="51">
        <v>0.0</v>
      </c>
      <c r="L56" s="50">
        <f t="shared" si="12"/>
        <v>333000</v>
      </c>
    </row>
    <row r="57" ht="15.0" customHeight="1">
      <c r="A57" s="39">
        <v>3.0</v>
      </c>
      <c r="B57" s="39" t="s">
        <v>127</v>
      </c>
      <c r="C57" s="39" t="s">
        <v>132</v>
      </c>
      <c r="D57" s="39" t="s">
        <v>133</v>
      </c>
      <c r="E57" s="39" t="s">
        <v>105</v>
      </c>
      <c r="H57" s="39">
        <v>12.0</v>
      </c>
      <c r="I57" s="42">
        <v>28000.0</v>
      </c>
      <c r="J57" s="42">
        <f t="shared" si="11"/>
        <v>336000</v>
      </c>
      <c r="K57" s="45">
        <v>0.0</v>
      </c>
      <c r="L57" s="42">
        <f t="shared" si="12"/>
        <v>336000</v>
      </c>
    </row>
    <row r="58" ht="15.0" customHeight="1">
      <c r="A58" s="48">
        <v>4.0</v>
      </c>
      <c r="B58" s="48" t="s">
        <v>127</v>
      </c>
      <c r="C58" s="48" t="s">
        <v>134</v>
      </c>
      <c r="D58" s="48" t="s">
        <v>135</v>
      </c>
      <c r="E58" s="48" t="s">
        <v>105</v>
      </c>
      <c r="F58" s="48"/>
      <c r="G58" s="48"/>
      <c r="H58" s="48">
        <v>4.0</v>
      </c>
      <c r="I58" s="50">
        <v>48000.0</v>
      </c>
      <c r="J58" s="50">
        <f t="shared" si="11"/>
        <v>192000</v>
      </c>
      <c r="K58" s="51">
        <v>0.0</v>
      </c>
      <c r="L58" s="50">
        <f t="shared" si="12"/>
        <v>192000</v>
      </c>
    </row>
    <row r="59" ht="15.0" customHeight="1">
      <c r="A59" s="39">
        <v>5.0</v>
      </c>
      <c r="B59" s="39" t="s">
        <v>127</v>
      </c>
      <c r="C59" s="39" t="s">
        <v>136</v>
      </c>
      <c r="D59" s="39" t="s">
        <v>137</v>
      </c>
      <c r="E59" s="39" t="s">
        <v>60</v>
      </c>
      <c r="H59" s="39">
        <v>35.0</v>
      </c>
      <c r="I59" s="42">
        <v>1850.0</v>
      </c>
      <c r="J59" s="42">
        <f t="shared" si="11"/>
        <v>64750</v>
      </c>
      <c r="K59" s="45">
        <v>0.0</v>
      </c>
      <c r="L59" s="42">
        <f t="shared" si="12"/>
        <v>64750</v>
      </c>
    </row>
    <row r="60" ht="15.0" customHeight="1">
      <c r="A60" s="48">
        <v>6.0</v>
      </c>
      <c r="B60" s="48" t="s">
        <v>127</v>
      </c>
      <c r="C60" s="48" t="s">
        <v>138</v>
      </c>
      <c r="D60" s="48" t="s">
        <v>139</v>
      </c>
      <c r="E60" s="48" t="s">
        <v>140</v>
      </c>
      <c r="F60" s="48"/>
      <c r="G60" s="48"/>
      <c r="H60" s="48">
        <v>36.0</v>
      </c>
      <c r="I60" s="50">
        <v>8500.0</v>
      </c>
      <c r="J60" s="50">
        <f t="shared" si="11"/>
        <v>306000</v>
      </c>
      <c r="K60" s="51">
        <v>0.0</v>
      </c>
      <c r="L60" s="50">
        <f t="shared" si="12"/>
        <v>306000</v>
      </c>
    </row>
    <row r="61" ht="15.0" customHeight="1">
      <c r="A61" s="39">
        <v>7.0</v>
      </c>
      <c r="B61" s="39" t="s">
        <v>127</v>
      </c>
      <c r="C61" s="39" t="s">
        <v>141</v>
      </c>
      <c r="D61" s="39" t="s">
        <v>142</v>
      </c>
      <c r="E61" s="39" t="s">
        <v>105</v>
      </c>
      <c r="H61" s="39">
        <v>6.0</v>
      </c>
      <c r="I61" s="42">
        <v>35000.0</v>
      </c>
      <c r="J61" s="42">
        <f t="shared" si="11"/>
        <v>210000</v>
      </c>
      <c r="K61" s="45">
        <v>0.0</v>
      </c>
      <c r="L61" s="42">
        <f t="shared" si="12"/>
        <v>210000</v>
      </c>
    </row>
    <row r="62" ht="15.0" customHeight="1">
      <c r="A62" s="54" t="s">
        <v>143</v>
      </c>
      <c r="B62" s="18"/>
      <c r="C62" s="18"/>
      <c r="D62" s="18"/>
      <c r="E62" s="18"/>
      <c r="F62" s="18"/>
      <c r="G62" s="18"/>
      <c r="H62" s="18"/>
      <c r="I62" s="19"/>
      <c r="J62" s="55">
        <f>SUM(J55:J61)</f>
        <v>1571750</v>
      </c>
      <c r="K62" s="60"/>
      <c r="L62" s="55">
        <f>SUM(L55:L61)</f>
        <v>1571750</v>
      </c>
    </row>
    <row r="63" ht="15.0" customHeight="1">
      <c r="I63" s="42"/>
    </row>
    <row r="64" ht="15.0" customHeight="1">
      <c r="A64" s="44" t="s">
        <v>144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ht="15.0" customHeight="1">
      <c r="A65" s="39">
        <v>1.0</v>
      </c>
      <c r="B65" s="39" t="s">
        <v>145</v>
      </c>
      <c r="C65" s="39" t="s">
        <v>146</v>
      </c>
      <c r="D65" s="39" t="s">
        <v>147</v>
      </c>
      <c r="E65" s="39" t="s">
        <v>148</v>
      </c>
      <c r="H65" s="39">
        <v>1.0</v>
      </c>
      <c r="I65" s="42">
        <v>850000.0</v>
      </c>
      <c r="J65" s="42">
        <f t="shared" ref="J65:J75" si="13">H65*I65</f>
        <v>850000</v>
      </c>
      <c r="K65" s="45">
        <v>0.0</v>
      </c>
      <c r="L65" s="42">
        <f t="shared" ref="L65:L75" si="14">J65*(1+K65)</f>
        <v>850000</v>
      </c>
    </row>
    <row r="66" ht="15.0" customHeight="1">
      <c r="A66" s="48">
        <v>2.0</v>
      </c>
      <c r="B66" s="48" t="s">
        <v>145</v>
      </c>
      <c r="C66" s="48" t="s">
        <v>149</v>
      </c>
      <c r="D66" s="48" t="s">
        <v>150</v>
      </c>
      <c r="E66" s="48" t="s">
        <v>105</v>
      </c>
      <c r="F66" s="48"/>
      <c r="G66" s="48"/>
      <c r="H66" s="48">
        <v>8.0</v>
      </c>
      <c r="I66" s="50">
        <v>45000.0</v>
      </c>
      <c r="J66" s="50">
        <f t="shared" si="13"/>
        <v>360000</v>
      </c>
      <c r="K66" s="51">
        <v>0.0</v>
      </c>
      <c r="L66" s="50">
        <f t="shared" si="14"/>
        <v>360000</v>
      </c>
    </row>
    <row r="67" ht="15.0" customHeight="1">
      <c r="A67" s="39">
        <v>3.0</v>
      </c>
      <c r="B67" s="39" t="s">
        <v>145</v>
      </c>
      <c r="C67" s="39" t="s">
        <v>151</v>
      </c>
      <c r="D67" s="39" t="s">
        <v>152</v>
      </c>
      <c r="E67" s="39" t="s">
        <v>105</v>
      </c>
      <c r="H67" s="39">
        <v>280.0</v>
      </c>
      <c r="I67" s="42">
        <v>2800.0</v>
      </c>
      <c r="J67" s="42">
        <f t="shared" si="13"/>
        <v>784000</v>
      </c>
      <c r="K67" s="45">
        <v>0.0</v>
      </c>
      <c r="L67" s="42">
        <f t="shared" si="14"/>
        <v>784000</v>
      </c>
    </row>
    <row r="68" ht="15.0" customHeight="1">
      <c r="A68" s="48">
        <v>4.0</v>
      </c>
      <c r="B68" s="48" t="s">
        <v>145</v>
      </c>
      <c r="C68" s="48" t="s">
        <v>153</v>
      </c>
      <c r="D68" s="48" t="s">
        <v>154</v>
      </c>
      <c r="E68" s="48" t="s">
        <v>105</v>
      </c>
      <c r="F68" s="48"/>
      <c r="G68" s="48"/>
      <c r="H68" s="48">
        <v>120.0</v>
      </c>
      <c r="I68" s="50">
        <v>1200.0</v>
      </c>
      <c r="J68" s="50">
        <f t="shared" si="13"/>
        <v>144000</v>
      </c>
      <c r="K68" s="51">
        <v>0.0</v>
      </c>
      <c r="L68" s="50">
        <f t="shared" si="14"/>
        <v>144000</v>
      </c>
    </row>
    <row r="69" ht="15.0" customHeight="1">
      <c r="A69" s="39">
        <v>5.0</v>
      </c>
      <c r="B69" s="39" t="s">
        <v>145</v>
      </c>
      <c r="C69" s="39" t="s">
        <v>155</v>
      </c>
      <c r="D69" s="39" t="s">
        <v>156</v>
      </c>
      <c r="E69" s="39" t="s">
        <v>157</v>
      </c>
      <c r="H69" s="39">
        <v>180.0</v>
      </c>
      <c r="I69" s="42">
        <v>1850.0</v>
      </c>
      <c r="J69" s="42">
        <f t="shared" si="13"/>
        <v>333000</v>
      </c>
      <c r="K69" s="45">
        <v>0.0</v>
      </c>
      <c r="L69" s="42">
        <f t="shared" si="14"/>
        <v>333000</v>
      </c>
    </row>
    <row r="70" ht="15.0" customHeight="1">
      <c r="A70" s="48">
        <v>6.0</v>
      </c>
      <c r="B70" s="48" t="s">
        <v>145</v>
      </c>
      <c r="C70" s="48" t="s">
        <v>158</v>
      </c>
      <c r="D70" s="48" t="s">
        <v>159</v>
      </c>
      <c r="E70" s="48" t="s">
        <v>105</v>
      </c>
      <c r="F70" s="48"/>
      <c r="G70" s="48"/>
      <c r="H70" s="48">
        <v>8.0</v>
      </c>
      <c r="I70" s="50">
        <v>25000.0</v>
      </c>
      <c r="J70" s="50">
        <f t="shared" si="13"/>
        <v>200000</v>
      </c>
      <c r="K70" s="51">
        <v>0.0</v>
      </c>
      <c r="L70" s="50">
        <f t="shared" si="14"/>
        <v>200000</v>
      </c>
    </row>
    <row r="71" ht="15.0" customHeight="1">
      <c r="A71" s="39">
        <v>7.0</v>
      </c>
      <c r="B71" s="39" t="s">
        <v>145</v>
      </c>
      <c r="C71" s="39" t="s">
        <v>160</v>
      </c>
      <c r="D71" s="39" t="s">
        <v>161</v>
      </c>
      <c r="E71" s="39" t="s">
        <v>105</v>
      </c>
      <c r="H71" s="39">
        <v>25.0</v>
      </c>
      <c r="I71" s="42">
        <v>3500.0</v>
      </c>
      <c r="J71" s="42">
        <f t="shared" si="13"/>
        <v>87500</v>
      </c>
      <c r="K71" s="45">
        <v>0.0</v>
      </c>
      <c r="L71" s="42">
        <f t="shared" si="14"/>
        <v>87500</v>
      </c>
    </row>
    <row r="72" ht="15.0" customHeight="1">
      <c r="A72" s="48">
        <v>8.0</v>
      </c>
      <c r="B72" s="48" t="s">
        <v>145</v>
      </c>
      <c r="C72" s="48" t="s">
        <v>162</v>
      </c>
      <c r="D72" s="48" t="s">
        <v>163</v>
      </c>
      <c r="E72" s="48" t="s">
        <v>105</v>
      </c>
      <c r="F72" s="48"/>
      <c r="G72" s="48"/>
      <c r="H72" s="48">
        <v>2.0</v>
      </c>
      <c r="I72" s="50">
        <v>285000.0</v>
      </c>
      <c r="J72" s="50">
        <f t="shared" si="13"/>
        <v>570000</v>
      </c>
      <c r="K72" s="51">
        <v>0.0</v>
      </c>
      <c r="L72" s="50">
        <f t="shared" si="14"/>
        <v>570000</v>
      </c>
    </row>
    <row r="73" ht="15.0" customHeight="1">
      <c r="A73" s="39">
        <v>9.0</v>
      </c>
      <c r="B73" s="39" t="s">
        <v>145</v>
      </c>
      <c r="C73" s="39" t="s">
        <v>164</v>
      </c>
      <c r="D73" s="39" t="s">
        <v>165</v>
      </c>
      <c r="E73" s="39" t="s">
        <v>105</v>
      </c>
      <c r="H73" s="39">
        <v>180.0</v>
      </c>
      <c r="I73" s="42">
        <v>1100.0</v>
      </c>
      <c r="J73" s="42">
        <f t="shared" si="13"/>
        <v>198000</v>
      </c>
      <c r="K73" s="45">
        <v>0.0</v>
      </c>
      <c r="L73" s="42">
        <f t="shared" si="14"/>
        <v>198000</v>
      </c>
    </row>
    <row r="74" ht="15.0" customHeight="1">
      <c r="A74" s="48">
        <v>10.0</v>
      </c>
      <c r="B74" s="48" t="s">
        <v>145</v>
      </c>
      <c r="C74" s="48" t="s">
        <v>166</v>
      </c>
      <c r="D74" s="48" t="s">
        <v>167</v>
      </c>
      <c r="E74" s="48" t="s">
        <v>105</v>
      </c>
      <c r="F74" s="48"/>
      <c r="G74" s="48"/>
      <c r="H74" s="48">
        <v>200.0</v>
      </c>
      <c r="I74" s="50">
        <v>1800.0</v>
      </c>
      <c r="J74" s="50">
        <f t="shared" si="13"/>
        <v>360000</v>
      </c>
      <c r="K74" s="51">
        <v>0.0</v>
      </c>
      <c r="L74" s="50">
        <f t="shared" si="14"/>
        <v>360000</v>
      </c>
    </row>
    <row r="75" ht="15.0" customHeight="1">
      <c r="A75" s="39">
        <v>11.0</v>
      </c>
      <c r="B75" s="39" t="s">
        <v>145</v>
      </c>
      <c r="C75" s="39" t="s">
        <v>168</v>
      </c>
      <c r="D75" s="39" t="s">
        <v>169</v>
      </c>
      <c r="E75" s="39" t="s">
        <v>105</v>
      </c>
      <c r="H75" s="39">
        <v>35.0</v>
      </c>
      <c r="I75" s="42">
        <v>8500.0</v>
      </c>
      <c r="J75" s="42">
        <f t="shared" si="13"/>
        <v>297500</v>
      </c>
      <c r="K75" s="45">
        <v>0.0</v>
      </c>
      <c r="L75" s="42">
        <f t="shared" si="14"/>
        <v>297500</v>
      </c>
    </row>
    <row r="76" ht="15.0" customHeight="1">
      <c r="A76" s="54" t="s">
        <v>170</v>
      </c>
      <c r="B76" s="18"/>
      <c r="C76" s="18"/>
      <c r="D76" s="18"/>
      <c r="E76" s="18"/>
      <c r="F76" s="18"/>
      <c r="G76" s="18"/>
      <c r="H76" s="18"/>
      <c r="I76" s="19"/>
      <c r="J76" s="55">
        <f>SUM(J65:J75)</f>
        <v>4184000</v>
      </c>
      <c r="K76" s="60"/>
      <c r="L76" s="55">
        <f>SUM(L65:L75)</f>
        <v>4184000</v>
      </c>
    </row>
    <row r="77" ht="15.0" customHeight="1">
      <c r="I77" s="42"/>
    </row>
    <row r="78" ht="15.0" customHeight="1">
      <c r="A78" s="44" t="s">
        <v>171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9"/>
    </row>
    <row r="79" ht="15.0" customHeight="1">
      <c r="A79" s="39">
        <v>1.0</v>
      </c>
      <c r="B79" s="39" t="s">
        <v>172</v>
      </c>
      <c r="C79" s="39" t="s">
        <v>173</v>
      </c>
      <c r="D79" s="39" t="s">
        <v>174</v>
      </c>
      <c r="E79" s="39" t="s">
        <v>148</v>
      </c>
      <c r="H79" s="39">
        <v>1.0</v>
      </c>
      <c r="I79" s="42">
        <v>185000.0</v>
      </c>
      <c r="J79" s="42">
        <f t="shared" ref="J79:J86" si="15">H79*I79</f>
        <v>185000</v>
      </c>
      <c r="K79" s="45">
        <v>0.0</v>
      </c>
      <c r="L79" s="42">
        <f t="shared" ref="L79:L86" si="16">J79*(1+K79)</f>
        <v>185000</v>
      </c>
    </row>
    <row r="80" ht="15.0" customHeight="1">
      <c r="A80" s="48">
        <v>2.0</v>
      </c>
      <c r="B80" s="48" t="s">
        <v>172</v>
      </c>
      <c r="C80" s="48" t="s">
        <v>175</v>
      </c>
      <c r="D80" s="48" t="s">
        <v>176</v>
      </c>
      <c r="E80" s="48" t="s">
        <v>148</v>
      </c>
      <c r="F80" s="48"/>
      <c r="G80" s="48"/>
      <c r="H80" s="48">
        <v>1.0</v>
      </c>
      <c r="I80" s="50">
        <v>125000.0</v>
      </c>
      <c r="J80" s="50">
        <f t="shared" si="15"/>
        <v>125000</v>
      </c>
      <c r="K80" s="51">
        <v>0.0</v>
      </c>
      <c r="L80" s="50">
        <f t="shared" si="16"/>
        <v>125000</v>
      </c>
    </row>
    <row r="81" ht="15.0" customHeight="1">
      <c r="A81" s="39">
        <v>3.0</v>
      </c>
      <c r="B81" s="39" t="s">
        <v>172</v>
      </c>
      <c r="C81" s="39" t="s">
        <v>177</v>
      </c>
      <c r="D81" s="39" t="s">
        <v>178</v>
      </c>
      <c r="E81" s="39" t="s">
        <v>105</v>
      </c>
      <c r="H81" s="39">
        <v>8.0</v>
      </c>
      <c r="I81" s="42">
        <v>32000.0</v>
      </c>
      <c r="J81" s="42">
        <f t="shared" si="15"/>
        <v>256000</v>
      </c>
      <c r="K81" s="45">
        <v>0.0</v>
      </c>
      <c r="L81" s="42">
        <f t="shared" si="16"/>
        <v>256000</v>
      </c>
    </row>
    <row r="82" ht="15.0" customHeight="1">
      <c r="A82" s="48">
        <v>4.0</v>
      </c>
      <c r="B82" s="48" t="s">
        <v>172</v>
      </c>
      <c r="C82" s="48" t="s">
        <v>179</v>
      </c>
      <c r="D82" s="48" t="s">
        <v>180</v>
      </c>
      <c r="E82" s="48" t="s">
        <v>105</v>
      </c>
      <c r="F82" s="48"/>
      <c r="G82" s="48"/>
      <c r="H82" s="48">
        <v>10.0</v>
      </c>
      <c r="I82" s="50">
        <v>8500.0</v>
      </c>
      <c r="J82" s="50">
        <f t="shared" si="15"/>
        <v>85000</v>
      </c>
      <c r="K82" s="51">
        <v>0.0</v>
      </c>
      <c r="L82" s="50">
        <f t="shared" si="16"/>
        <v>85000</v>
      </c>
    </row>
    <row r="83" ht="15.0" customHeight="1">
      <c r="A83" s="39">
        <v>5.0</v>
      </c>
      <c r="B83" s="39" t="s">
        <v>172</v>
      </c>
      <c r="C83" s="39" t="s">
        <v>181</v>
      </c>
      <c r="D83" s="39" t="s">
        <v>182</v>
      </c>
      <c r="E83" s="39" t="s">
        <v>105</v>
      </c>
      <c r="H83" s="39">
        <v>4.0</v>
      </c>
      <c r="I83" s="42">
        <v>18000.0</v>
      </c>
      <c r="J83" s="42">
        <f t="shared" si="15"/>
        <v>72000</v>
      </c>
      <c r="K83" s="45">
        <v>0.0</v>
      </c>
      <c r="L83" s="42">
        <f t="shared" si="16"/>
        <v>72000</v>
      </c>
    </row>
    <row r="84" ht="15.0" customHeight="1">
      <c r="A84" s="48">
        <v>6.0</v>
      </c>
      <c r="B84" s="48" t="s">
        <v>172</v>
      </c>
      <c r="C84" s="48" t="s">
        <v>183</v>
      </c>
      <c r="D84" s="48" t="s">
        <v>184</v>
      </c>
      <c r="E84" s="48" t="s">
        <v>140</v>
      </c>
      <c r="F84" s="48"/>
      <c r="G84" s="48"/>
      <c r="H84" s="48">
        <v>22.0</v>
      </c>
      <c r="I84" s="50">
        <v>12000.0</v>
      </c>
      <c r="J84" s="50">
        <f t="shared" si="15"/>
        <v>264000</v>
      </c>
      <c r="K84" s="51">
        <v>0.0</v>
      </c>
      <c r="L84" s="50">
        <f t="shared" si="16"/>
        <v>264000</v>
      </c>
    </row>
    <row r="85" ht="15.0" customHeight="1">
      <c r="A85" s="39">
        <v>7.0</v>
      </c>
      <c r="B85" s="39" t="s">
        <v>172</v>
      </c>
      <c r="C85" s="39" t="s">
        <v>185</v>
      </c>
      <c r="D85" s="39" t="s">
        <v>186</v>
      </c>
      <c r="E85" s="39" t="s">
        <v>105</v>
      </c>
      <c r="H85" s="39">
        <v>4.0</v>
      </c>
      <c r="I85" s="42">
        <v>14000.0</v>
      </c>
      <c r="J85" s="42">
        <f t="shared" si="15"/>
        <v>56000</v>
      </c>
      <c r="K85" s="45">
        <v>0.0</v>
      </c>
      <c r="L85" s="42">
        <f t="shared" si="16"/>
        <v>56000</v>
      </c>
    </row>
    <row r="86" ht="15.0" customHeight="1">
      <c r="A86" s="48">
        <v>8.0</v>
      </c>
      <c r="B86" s="48" t="s">
        <v>172</v>
      </c>
      <c r="C86" s="48" t="s">
        <v>187</v>
      </c>
      <c r="D86" s="48" t="s">
        <v>188</v>
      </c>
      <c r="E86" s="48" t="s">
        <v>105</v>
      </c>
      <c r="F86" s="48"/>
      <c r="G86" s="48"/>
      <c r="H86" s="48">
        <v>2.0</v>
      </c>
      <c r="I86" s="50">
        <v>18000.0</v>
      </c>
      <c r="J86" s="50">
        <f t="shared" si="15"/>
        <v>36000</v>
      </c>
      <c r="K86" s="51">
        <v>0.0</v>
      </c>
      <c r="L86" s="50">
        <f t="shared" si="16"/>
        <v>36000</v>
      </c>
    </row>
    <row r="87" ht="15.0" customHeight="1">
      <c r="A87" s="54" t="s">
        <v>189</v>
      </c>
      <c r="B87" s="18"/>
      <c r="C87" s="18"/>
      <c r="D87" s="18"/>
      <c r="E87" s="18"/>
      <c r="F87" s="18"/>
      <c r="G87" s="18"/>
      <c r="H87" s="18"/>
      <c r="I87" s="19"/>
      <c r="J87" s="55">
        <f>SUM(J79:J86)</f>
        <v>1079000</v>
      </c>
      <c r="K87" s="60"/>
      <c r="L87" s="55">
        <f>SUM(L79:L86)</f>
        <v>1079000</v>
      </c>
    </row>
    <row r="88" ht="15.0" customHeight="1">
      <c r="I88" s="42"/>
    </row>
    <row r="89" ht="15.0" customHeight="1">
      <c r="A89" s="44" t="s">
        <v>190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9"/>
    </row>
    <row r="90" ht="15.0" customHeight="1">
      <c r="A90" s="39">
        <v>1.0</v>
      </c>
      <c r="B90" s="39" t="s">
        <v>191</v>
      </c>
      <c r="C90" s="39" t="s">
        <v>192</v>
      </c>
      <c r="D90" s="39" t="s">
        <v>193</v>
      </c>
      <c r="E90" s="39" t="s">
        <v>60</v>
      </c>
      <c r="H90" s="39">
        <v>2800.0</v>
      </c>
      <c r="I90" s="42">
        <v>48.0</v>
      </c>
      <c r="J90" s="42">
        <f t="shared" ref="J90:J94" si="17">H90*I90</f>
        <v>134400</v>
      </c>
      <c r="K90" s="45">
        <v>0.0</v>
      </c>
      <c r="L90" s="42">
        <f t="shared" ref="L90:L94" si="18">J90*(1+K90)</f>
        <v>134400</v>
      </c>
    </row>
    <row r="91" ht="15.0" customHeight="1">
      <c r="A91" s="48">
        <v>2.0</v>
      </c>
      <c r="B91" s="48" t="s">
        <v>191</v>
      </c>
      <c r="C91" s="48" t="s">
        <v>194</v>
      </c>
      <c r="D91" s="48" t="s">
        <v>195</v>
      </c>
      <c r="E91" s="48" t="s">
        <v>60</v>
      </c>
      <c r="F91" s="48"/>
      <c r="G91" s="48"/>
      <c r="H91" s="48">
        <v>1300.0</v>
      </c>
      <c r="I91" s="50">
        <v>32.0</v>
      </c>
      <c r="J91" s="50">
        <f t="shared" si="17"/>
        <v>41600</v>
      </c>
      <c r="K91" s="51">
        <v>0.0</v>
      </c>
      <c r="L91" s="50">
        <f t="shared" si="18"/>
        <v>41600</v>
      </c>
    </row>
    <row r="92" ht="15.0" customHeight="1">
      <c r="A92" s="39">
        <v>3.0</v>
      </c>
      <c r="B92" s="39" t="s">
        <v>191</v>
      </c>
      <c r="C92" s="39" t="s">
        <v>196</v>
      </c>
      <c r="D92" s="39" t="s">
        <v>197</v>
      </c>
      <c r="E92" s="39" t="s">
        <v>60</v>
      </c>
      <c r="H92" s="39">
        <v>450.0</v>
      </c>
      <c r="I92" s="42">
        <v>125.0</v>
      </c>
      <c r="J92" s="42">
        <f t="shared" si="17"/>
        <v>56250</v>
      </c>
      <c r="K92" s="45">
        <v>0.0</v>
      </c>
      <c r="L92" s="42">
        <f t="shared" si="18"/>
        <v>56250</v>
      </c>
    </row>
    <row r="93" ht="15.0" customHeight="1">
      <c r="A93" s="48">
        <v>4.0</v>
      </c>
      <c r="B93" s="48" t="s">
        <v>191</v>
      </c>
      <c r="C93" s="48" t="s">
        <v>198</v>
      </c>
      <c r="D93" s="48" t="s">
        <v>199</v>
      </c>
      <c r="E93" s="48" t="s">
        <v>60</v>
      </c>
      <c r="F93" s="48"/>
      <c r="G93" s="48"/>
      <c r="H93" s="48">
        <v>180.0</v>
      </c>
      <c r="I93" s="50">
        <v>85.0</v>
      </c>
      <c r="J93" s="50">
        <f t="shared" si="17"/>
        <v>15300</v>
      </c>
      <c r="K93" s="51">
        <v>0.0</v>
      </c>
      <c r="L93" s="50">
        <f t="shared" si="18"/>
        <v>15300</v>
      </c>
    </row>
    <row r="94" ht="15.0" customHeight="1">
      <c r="A94" s="39">
        <v>5.0</v>
      </c>
      <c r="B94" s="39" t="s">
        <v>191</v>
      </c>
      <c r="C94" s="39" t="s">
        <v>200</v>
      </c>
      <c r="D94" s="39" t="s">
        <v>201</v>
      </c>
      <c r="E94" s="39" t="s">
        <v>60</v>
      </c>
      <c r="H94" s="39">
        <v>95.0</v>
      </c>
      <c r="I94" s="42">
        <v>185.0</v>
      </c>
      <c r="J94" s="42">
        <f t="shared" si="17"/>
        <v>17575</v>
      </c>
      <c r="K94" s="45">
        <v>0.0</v>
      </c>
      <c r="L94" s="42">
        <f t="shared" si="18"/>
        <v>17575</v>
      </c>
    </row>
    <row r="95" ht="15.0" customHeight="1">
      <c r="A95" s="54" t="s">
        <v>202</v>
      </c>
      <c r="B95" s="18"/>
      <c r="C95" s="18"/>
      <c r="D95" s="18"/>
      <c r="E95" s="18"/>
      <c r="F95" s="18"/>
      <c r="G95" s="18"/>
      <c r="H95" s="18"/>
      <c r="I95" s="19"/>
      <c r="J95" s="55">
        <f>SUM(J90:J94)</f>
        <v>265125</v>
      </c>
      <c r="K95" s="60"/>
      <c r="L95" s="55">
        <f>SUM(L90:L94)</f>
        <v>265125</v>
      </c>
    </row>
    <row r="96" ht="15.0" customHeight="1">
      <c r="I96" s="42"/>
    </row>
    <row r="97" ht="15.0" customHeight="1">
      <c r="A97" s="44" t="s">
        <v>203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9"/>
    </row>
    <row r="98" ht="15.0" customHeight="1">
      <c r="A98" s="39">
        <v>1.0</v>
      </c>
      <c r="B98" s="39" t="s">
        <v>204</v>
      </c>
      <c r="C98" s="39" t="s">
        <v>205</v>
      </c>
      <c r="D98" s="39" t="s">
        <v>206</v>
      </c>
      <c r="E98" s="39" t="s">
        <v>60</v>
      </c>
      <c r="H98" s="39">
        <v>85.0</v>
      </c>
      <c r="I98" s="42">
        <v>3200.0</v>
      </c>
      <c r="J98" s="42">
        <f t="shared" ref="J98:J101" si="19">H98*I98</f>
        <v>272000</v>
      </c>
      <c r="K98" s="45">
        <v>0.0</v>
      </c>
      <c r="L98" s="42">
        <f t="shared" ref="L98:L101" si="20">J98*(1+K98)</f>
        <v>272000</v>
      </c>
    </row>
    <row r="99" ht="15.0" customHeight="1">
      <c r="A99" s="48">
        <v>2.0</v>
      </c>
      <c r="B99" s="48" t="s">
        <v>204</v>
      </c>
      <c r="C99" s="48" t="s">
        <v>207</v>
      </c>
      <c r="D99" s="48" t="s">
        <v>208</v>
      </c>
      <c r="E99" s="48" t="s">
        <v>60</v>
      </c>
      <c r="F99" s="48"/>
      <c r="G99" s="48"/>
      <c r="H99" s="48">
        <v>120.0</v>
      </c>
      <c r="I99" s="50">
        <v>450.0</v>
      </c>
      <c r="J99" s="50">
        <f t="shared" si="19"/>
        <v>54000</v>
      </c>
      <c r="K99" s="51">
        <v>0.0</v>
      </c>
      <c r="L99" s="50">
        <f t="shared" si="20"/>
        <v>54000</v>
      </c>
    </row>
    <row r="100" ht="15.0" customHeight="1">
      <c r="A100" s="39">
        <v>3.0</v>
      </c>
      <c r="B100" s="39" t="s">
        <v>204</v>
      </c>
      <c r="C100" s="39" t="s">
        <v>209</v>
      </c>
      <c r="D100" s="39" t="s">
        <v>210</v>
      </c>
      <c r="E100" s="39" t="s">
        <v>60</v>
      </c>
      <c r="H100" s="39">
        <v>18.0</v>
      </c>
      <c r="I100" s="42">
        <v>1800.0</v>
      </c>
      <c r="J100" s="42">
        <f t="shared" si="19"/>
        <v>32400</v>
      </c>
      <c r="K100" s="45">
        <v>0.0</v>
      </c>
      <c r="L100" s="42">
        <f t="shared" si="20"/>
        <v>32400</v>
      </c>
    </row>
    <row r="101" ht="15.0" customHeight="1">
      <c r="A101" s="48">
        <v>4.0</v>
      </c>
      <c r="B101" s="48" t="s">
        <v>204</v>
      </c>
      <c r="C101" s="48" t="s">
        <v>211</v>
      </c>
      <c r="D101" s="48" t="s">
        <v>82</v>
      </c>
      <c r="E101" s="48" t="s">
        <v>157</v>
      </c>
      <c r="F101" s="48"/>
      <c r="G101" s="48"/>
      <c r="H101" s="48">
        <v>25.0</v>
      </c>
      <c r="I101" s="50">
        <v>8500.0</v>
      </c>
      <c r="J101" s="50">
        <f t="shared" si="19"/>
        <v>212500</v>
      </c>
      <c r="K101" s="51">
        <v>0.0</v>
      </c>
      <c r="L101" s="50">
        <f t="shared" si="20"/>
        <v>212500</v>
      </c>
    </row>
    <row r="102" ht="15.0" customHeight="1">
      <c r="A102" s="54" t="s">
        <v>212</v>
      </c>
      <c r="B102" s="18"/>
      <c r="C102" s="18"/>
      <c r="D102" s="18"/>
      <c r="E102" s="18"/>
      <c r="F102" s="18"/>
      <c r="G102" s="18"/>
      <c r="H102" s="18"/>
      <c r="I102" s="19"/>
      <c r="J102" s="55">
        <f>SUM(J98:J101)</f>
        <v>570900</v>
      </c>
      <c r="K102" s="60"/>
      <c r="L102" s="55">
        <f>SUM(L98:L101)</f>
        <v>570900</v>
      </c>
    </row>
    <row r="103" ht="15.0" customHeight="1">
      <c r="I103" s="42"/>
    </row>
    <row r="104" ht="15.0" customHeight="1">
      <c r="A104" s="44" t="s">
        <v>213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9"/>
    </row>
    <row r="105" ht="15.0" customHeight="1">
      <c r="A105" s="39">
        <v>1.0</v>
      </c>
      <c r="B105" s="39" t="s">
        <v>214</v>
      </c>
      <c r="C105" s="39" t="s">
        <v>215</v>
      </c>
      <c r="D105" s="39" t="s">
        <v>216</v>
      </c>
      <c r="E105" s="39" t="s">
        <v>105</v>
      </c>
      <c r="H105" s="39">
        <v>10.0</v>
      </c>
      <c r="I105" s="42">
        <v>45000.0</v>
      </c>
      <c r="J105" s="42">
        <f t="shared" ref="J105:J113" si="21">H105*I105</f>
        <v>450000</v>
      </c>
      <c r="K105" s="45">
        <v>0.0</v>
      </c>
      <c r="L105" s="42">
        <f t="shared" ref="L105:L113" si="22">J105*(1+K105)</f>
        <v>450000</v>
      </c>
    </row>
    <row r="106" ht="15.0" customHeight="1">
      <c r="A106" s="48">
        <v>2.0</v>
      </c>
      <c r="B106" s="48" t="s">
        <v>214</v>
      </c>
      <c r="C106" s="48" t="s">
        <v>217</v>
      </c>
      <c r="D106" s="48" t="s">
        <v>218</v>
      </c>
      <c r="E106" s="48" t="s">
        <v>105</v>
      </c>
      <c r="F106" s="48"/>
      <c r="G106" s="48"/>
      <c r="H106" s="48">
        <v>8.0</v>
      </c>
      <c r="I106" s="50">
        <v>18000.0</v>
      </c>
      <c r="J106" s="50">
        <f t="shared" si="21"/>
        <v>144000</v>
      </c>
      <c r="K106" s="51">
        <v>0.0</v>
      </c>
      <c r="L106" s="50">
        <f t="shared" si="22"/>
        <v>144000</v>
      </c>
    </row>
    <row r="107" ht="15.0" customHeight="1">
      <c r="A107" s="39">
        <v>3.0</v>
      </c>
      <c r="B107" s="39" t="s">
        <v>214</v>
      </c>
      <c r="C107" s="39" t="s">
        <v>219</v>
      </c>
      <c r="D107" s="39" t="s">
        <v>220</v>
      </c>
      <c r="E107" s="39" t="s">
        <v>105</v>
      </c>
      <c r="H107" s="39">
        <v>140.0</v>
      </c>
      <c r="I107" s="42">
        <v>8500.0</v>
      </c>
      <c r="J107" s="42">
        <f t="shared" si="21"/>
        <v>1190000</v>
      </c>
      <c r="K107" s="45">
        <v>0.0</v>
      </c>
      <c r="L107" s="42">
        <f t="shared" si="22"/>
        <v>1190000</v>
      </c>
    </row>
    <row r="108" ht="15.0" customHeight="1">
      <c r="A108" s="48">
        <v>4.0</v>
      </c>
      <c r="B108" s="48" t="s">
        <v>214</v>
      </c>
      <c r="C108" s="48" t="s">
        <v>221</v>
      </c>
      <c r="D108" s="48" t="s">
        <v>222</v>
      </c>
      <c r="E108" s="48" t="s">
        <v>105</v>
      </c>
      <c r="F108" s="48"/>
      <c r="G108" s="48"/>
      <c r="H108" s="48">
        <v>35.0</v>
      </c>
      <c r="I108" s="50">
        <v>5500.0</v>
      </c>
      <c r="J108" s="50">
        <f t="shared" si="21"/>
        <v>192500</v>
      </c>
      <c r="K108" s="51">
        <v>0.0</v>
      </c>
      <c r="L108" s="50">
        <f t="shared" si="22"/>
        <v>192500</v>
      </c>
    </row>
    <row r="109" ht="15.0" customHeight="1">
      <c r="A109" s="39">
        <v>5.0</v>
      </c>
      <c r="B109" s="39" t="s">
        <v>214</v>
      </c>
      <c r="C109" s="39" t="s">
        <v>223</v>
      </c>
      <c r="D109" s="39" t="s">
        <v>224</v>
      </c>
      <c r="E109" s="39" t="s">
        <v>140</v>
      </c>
      <c r="H109" s="39">
        <v>2.0</v>
      </c>
      <c r="I109" s="42">
        <v>125000.0</v>
      </c>
      <c r="J109" s="42">
        <f t="shared" si="21"/>
        <v>250000</v>
      </c>
      <c r="K109" s="45">
        <v>0.0</v>
      </c>
      <c r="L109" s="42">
        <f t="shared" si="22"/>
        <v>250000</v>
      </c>
    </row>
    <row r="110" ht="15.0" customHeight="1">
      <c r="A110" s="48">
        <v>6.0</v>
      </c>
      <c r="B110" s="48" t="s">
        <v>214</v>
      </c>
      <c r="C110" s="48" t="s">
        <v>225</v>
      </c>
      <c r="D110" s="48" t="s">
        <v>226</v>
      </c>
      <c r="E110" s="48" t="s">
        <v>105</v>
      </c>
      <c r="F110" s="48"/>
      <c r="G110" s="48"/>
      <c r="H110" s="48">
        <v>2.0</v>
      </c>
      <c r="I110" s="50">
        <v>35000.0</v>
      </c>
      <c r="J110" s="50">
        <f t="shared" si="21"/>
        <v>70000</v>
      </c>
      <c r="K110" s="51">
        <v>0.0</v>
      </c>
      <c r="L110" s="50">
        <f t="shared" si="22"/>
        <v>70000</v>
      </c>
    </row>
    <row r="111" ht="15.0" customHeight="1">
      <c r="A111" s="39">
        <v>7.0</v>
      </c>
      <c r="B111" s="39" t="s">
        <v>214</v>
      </c>
      <c r="C111" s="39" t="s">
        <v>227</v>
      </c>
      <c r="D111" s="39" t="s">
        <v>228</v>
      </c>
      <c r="E111" s="39" t="s">
        <v>60</v>
      </c>
      <c r="H111" s="39">
        <v>180.0</v>
      </c>
      <c r="I111" s="42">
        <v>650.0</v>
      </c>
      <c r="J111" s="42">
        <f t="shared" si="21"/>
        <v>117000</v>
      </c>
      <c r="K111" s="45">
        <v>0.0</v>
      </c>
      <c r="L111" s="42">
        <f t="shared" si="22"/>
        <v>117000</v>
      </c>
    </row>
    <row r="112" ht="15.0" customHeight="1">
      <c r="A112" s="48">
        <v>8.0</v>
      </c>
      <c r="B112" s="48" t="s">
        <v>214</v>
      </c>
      <c r="C112" s="48" t="s">
        <v>229</v>
      </c>
      <c r="D112" s="48" t="s">
        <v>230</v>
      </c>
      <c r="E112" s="48" t="s">
        <v>60</v>
      </c>
      <c r="F112" s="48"/>
      <c r="G112" s="48"/>
      <c r="H112" s="48">
        <v>45.0</v>
      </c>
      <c r="I112" s="50">
        <v>950.0</v>
      </c>
      <c r="J112" s="50">
        <f t="shared" si="21"/>
        <v>42750</v>
      </c>
      <c r="K112" s="51">
        <v>0.0</v>
      </c>
      <c r="L112" s="50">
        <f t="shared" si="22"/>
        <v>42750</v>
      </c>
    </row>
    <row r="113" ht="15.0" customHeight="1">
      <c r="A113" s="39">
        <v>9.0</v>
      </c>
      <c r="B113" s="39" t="s">
        <v>214</v>
      </c>
      <c r="C113" s="39" t="s">
        <v>231</v>
      </c>
      <c r="D113" s="39" t="s">
        <v>232</v>
      </c>
      <c r="E113" s="39" t="s">
        <v>60</v>
      </c>
      <c r="H113" s="39">
        <v>120.0</v>
      </c>
      <c r="I113" s="42">
        <v>1800.0</v>
      </c>
      <c r="J113" s="42">
        <f t="shared" si="21"/>
        <v>216000</v>
      </c>
      <c r="K113" s="45">
        <v>0.0</v>
      </c>
      <c r="L113" s="42">
        <f t="shared" si="22"/>
        <v>216000</v>
      </c>
    </row>
    <row r="114" ht="15.0" customHeight="1">
      <c r="A114" s="54" t="s">
        <v>233</v>
      </c>
      <c r="B114" s="18"/>
      <c r="C114" s="18"/>
      <c r="D114" s="18"/>
      <c r="E114" s="18"/>
      <c r="F114" s="18"/>
      <c r="G114" s="18"/>
      <c r="H114" s="18"/>
      <c r="I114" s="19"/>
      <c r="J114" s="55">
        <f>SUM(J105:J113)</f>
        <v>2672250</v>
      </c>
      <c r="K114" s="60"/>
      <c r="L114" s="55">
        <f>SUM(L105:L113)</f>
        <v>2672250</v>
      </c>
    </row>
    <row r="115" ht="15.0" customHeight="1">
      <c r="I115" s="42"/>
    </row>
    <row r="116" ht="15.0" customHeight="1">
      <c r="A116" s="44" t="s">
        <v>234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9"/>
    </row>
    <row r="117" ht="15.0" customHeight="1">
      <c r="A117" s="39">
        <v>1.0</v>
      </c>
      <c r="B117" s="39" t="s">
        <v>235</v>
      </c>
      <c r="C117" s="39" t="s">
        <v>236</v>
      </c>
      <c r="D117" s="39" t="s">
        <v>237</v>
      </c>
      <c r="E117" s="39" t="s">
        <v>105</v>
      </c>
      <c r="H117" s="39">
        <v>1.0</v>
      </c>
      <c r="I117" s="42">
        <v>85000.0</v>
      </c>
      <c r="J117" s="42">
        <f t="shared" ref="J117:J123" si="23">H117*I117</f>
        <v>85000</v>
      </c>
      <c r="K117" s="45">
        <v>0.0</v>
      </c>
      <c r="L117" s="42">
        <f t="shared" ref="L117:L123" si="24">J117*(1+K117)</f>
        <v>85000</v>
      </c>
    </row>
    <row r="118" ht="15.0" customHeight="1">
      <c r="A118" s="48">
        <v>2.0</v>
      </c>
      <c r="B118" s="48" t="s">
        <v>235</v>
      </c>
      <c r="C118" s="48" t="s">
        <v>238</v>
      </c>
      <c r="D118" s="48" t="s">
        <v>239</v>
      </c>
      <c r="E118" s="48" t="s">
        <v>105</v>
      </c>
      <c r="F118" s="48"/>
      <c r="G118" s="48"/>
      <c r="H118" s="48">
        <v>25.0</v>
      </c>
      <c r="I118" s="50">
        <v>2500.0</v>
      </c>
      <c r="J118" s="50">
        <f t="shared" si="23"/>
        <v>62500</v>
      </c>
      <c r="K118" s="51">
        <v>0.0</v>
      </c>
      <c r="L118" s="50">
        <f t="shared" si="24"/>
        <v>62500</v>
      </c>
    </row>
    <row r="119" ht="15.0" customHeight="1">
      <c r="A119" s="39">
        <v>3.0</v>
      </c>
      <c r="B119" s="39" t="s">
        <v>235</v>
      </c>
      <c r="C119" s="39" t="s">
        <v>240</v>
      </c>
      <c r="D119" s="39" t="s">
        <v>241</v>
      </c>
      <c r="E119" s="39" t="s">
        <v>105</v>
      </c>
      <c r="H119" s="39">
        <v>15.0</v>
      </c>
      <c r="I119" s="42">
        <v>2800.0</v>
      </c>
      <c r="J119" s="42">
        <f t="shared" si="23"/>
        <v>42000</v>
      </c>
      <c r="K119" s="45">
        <v>0.0</v>
      </c>
      <c r="L119" s="42">
        <f t="shared" si="24"/>
        <v>42000</v>
      </c>
    </row>
    <row r="120" ht="15.0" customHeight="1">
      <c r="A120" s="48">
        <v>4.0</v>
      </c>
      <c r="B120" s="48" t="s">
        <v>235</v>
      </c>
      <c r="C120" s="48" t="s">
        <v>242</v>
      </c>
      <c r="D120" s="48" t="s">
        <v>243</v>
      </c>
      <c r="E120" s="48" t="s">
        <v>105</v>
      </c>
      <c r="F120" s="48"/>
      <c r="G120" s="48"/>
      <c r="H120" s="48">
        <v>4.0</v>
      </c>
      <c r="I120" s="50">
        <v>5500.0</v>
      </c>
      <c r="J120" s="50">
        <f t="shared" si="23"/>
        <v>22000</v>
      </c>
      <c r="K120" s="51">
        <v>0.0</v>
      </c>
      <c r="L120" s="50">
        <f t="shared" si="24"/>
        <v>22000</v>
      </c>
    </row>
    <row r="121" ht="15.0" customHeight="1">
      <c r="A121" s="39">
        <v>5.0</v>
      </c>
      <c r="B121" s="39" t="s">
        <v>235</v>
      </c>
      <c r="C121" s="39" t="s">
        <v>244</v>
      </c>
      <c r="D121" s="39" t="s">
        <v>245</v>
      </c>
      <c r="E121" s="39" t="s">
        <v>105</v>
      </c>
      <c r="H121" s="39">
        <v>8.0</v>
      </c>
      <c r="I121" s="42">
        <v>4500.0</v>
      </c>
      <c r="J121" s="42">
        <f t="shared" si="23"/>
        <v>36000</v>
      </c>
      <c r="K121" s="45">
        <v>0.0</v>
      </c>
      <c r="L121" s="42">
        <f t="shared" si="24"/>
        <v>36000</v>
      </c>
    </row>
    <row r="122" ht="15.0" customHeight="1">
      <c r="A122" s="48">
        <v>6.0</v>
      </c>
      <c r="B122" s="48" t="s">
        <v>235</v>
      </c>
      <c r="C122" s="48" t="s">
        <v>246</v>
      </c>
      <c r="D122" s="48" t="s">
        <v>247</v>
      </c>
      <c r="E122" s="48" t="s">
        <v>105</v>
      </c>
      <c r="F122" s="48"/>
      <c r="G122" s="48"/>
      <c r="H122" s="48">
        <v>6.0</v>
      </c>
      <c r="I122" s="50">
        <v>8500.0</v>
      </c>
      <c r="J122" s="50">
        <f t="shared" si="23"/>
        <v>51000</v>
      </c>
      <c r="K122" s="51">
        <v>0.0</v>
      </c>
      <c r="L122" s="50">
        <f t="shared" si="24"/>
        <v>51000</v>
      </c>
    </row>
    <row r="123" ht="15.0" customHeight="1">
      <c r="A123" s="39">
        <v>7.0</v>
      </c>
      <c r="B123" s="39" t="s">
        <v>235</v>
      </c>
      <c r="C123" s="39" t="s">
        <v>248</v>
      </c>
      <c r="D123" s="39" t="s">
        <v>249</v>
      </c>
      <c r="E123" s="39" t="s">
        <v>105</v>
      </c>
      <c r="H123" s="39">
        <v>20.0</v>
      </c>
      <c r="I123" s="42">
        <v>3500.0</v>
      </c>
      <c r="J123" s="42">
        <f t="shared" si="23"/>
        <v>70000</v>
      </c>
      <c r="K123" s="45">
        <v>0.0</v>
      </c>
      <c r="L123" s="42">
        <f t="shared" si="24"/>
        <v>70000</v>
      </c>
    </row>
    <row r="124" ht="15.0" customHeight="1">
      <c r="A124" s="54" t="s">
        <v>250</v>
      </c>
      <c r="B124" s="18"/>
      <c r="C124" s="18"/>
      <c r="D124" s="18"/>
      <c r="E124" s="18"/>
      <c r="F124" s="18"/>
      <c r="G124" s="18"/>
      <c r="H124" s="18"/>
      <c r="I124" s="19"/>
      <c r="J124" s="55">
        <f>SUM(J117:J123)</f>
        <v>368500</v>
      </c>
      <c r="K124" s="60"/>
      <c r="L124" s="55">
        <f>SUM(L117:L123)</f>
        <v>368500</v>
      </c>
    </row>
    <row r="125" ht="15.0" customHeight="1">
      <c r="I125" s="42"/>
    </row>
    <row r="126" ht="15.0" customHeight="1">
      <c r="A126" s="44" t="s">
        <v>251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9"/>
    </row>
    <row r="127" ht="15.0" customHeight="1">
      <c r="A127" s="39">
        <v>1.0</v>
      </c>
      <c r="B127" s="39" t="s">
        <v>252</v>
      </c>
      <c r="C127" s="39" t="s">
        <v>253</v>
      </c>
      <c r="D127" s="39" t="s">
        <v>254</v>
      </c>
      <c r="E127" s="39" t="s">
        <v>148</v>
      </c>
      <c r="H127" s="39">
        <v>1.0</v>
      </c>
      <c r="I127" s="42">
        <v>45000.0</v>
      </c>
      <c r="J127" s="42">
        <f t="shared" ref="J127:J131" si="25">H127*I127</f>
        <v>45000</v>
      </c>
      <c r="K127" s="45">
        <v>0.0</v>
      </c>
      <c r="L127" s="42">
        <f t="shared" ref="L127:L131" si="26">J127*(1+K127)</f>
        <v>45000</v>
      </c>
    </row>
    <row r="128" ht="15.0" customHeight="1">
      <c r="A128" s="48">
        <v>2.0</v>
      </c>
      <c r="B128" s="48" t="s">
        <v>252</v>
      </c>
      <c r="C128" s="48" t="s">
        <v>255</v>
      </c>
      <c r="D128" s="48" t="s">
        <v>254</v>
      </c>
      <c r="E128" s="48" t="s">
        <v>148</v>
      </c>
      <c r="F128" s="48"/>
      <c r="G128" s="48"/>
      <c r="H128" s="48">
        <v>1.0</v>
      </c>
      <c r="I128" s="50">
        <v>25000.0</v>
      </c>
      <c r="J128" s="50">
        <f t="shared" si="25"/>
        <v>25000</v>
      </c>
      <c r="K128" s="51">
        <v>0.0</v>
      </c>
      <c r="L128" s="50">
        <f t="shared" si="26"/>
        <v>25000</v>
      </c>
    </row>
    <row r="129" ht="15.0" customHeight="1">
      <c r="A129" s="39">
        <v>3.0</v>
      </c>
      <c r="B129" s="39" t="s">
        <v>252</v>
      </c>
      <c r="C129" s="39" t="s">
        <v>256</v>
      </c>
      <c r="D129" s="39" t="s">
        <v>257</v>
      </c>
      <c r="E129" s="39" t="s">
        <v>60</v>
      </c>
      <c r="H129" s="39">
        <v>1300.0</v>
      </c>
      <c r="I129" s="42">
        <v>18.0</v>
      </c>
      <c r="J129" s="42">
        <f t="shared" si="25"/>
        <v>23400</v>
      </c>
      <c r="K129" s="45">
        <v>0.0</v>
      </c>
      <c r="L129" s="42">
        <f t="shared" si="26"/>
        <v>23400</v>
      </c>
    </row>
    <row r="130" ht="15.0" customHeight="1">
      <c r="A130" s="48">
        <v>4.0</v>
      </c>
      <c r="B130" s="48" t="s">
        <v>252</v>
      </c>
      <c r="C130" s="48" t="s">
        <v>258</v>
      </c>
      <c r="D130" s="48" t="s">
        <v>254</v>
      </c>
      <c r="E130" s="48" t="s">
        <v>148</v>
      </c>
      <c r="F130" s="48"/>
      <c r="G130" s="48"/>
      <c r="H130" s="48">
        <v>1.0</v>
      </c>
      <c r="I130" s="50">
        <v>75000.0</v>
      </c>
      <c r="J130" s="50">
        <f t="shared" si="25"/>
        <v>75000</v>
      </c>
      <c r="K130" s="51">
        <v>0.0</v>
      </c>
      <c r="L130" s="50">
        <f t="shared" si="26"/>
        <v>75000</v>
      </c>
    </row>
    <row r="131" ht="15.0" customHeight="1">
      <c r="A131" s="39">
        <v>5.0</v>
      </c>
      <c r="B131" s="39" t="s">
        <v>252</v>
      </c>
      <c r="C131" s="39" t="s">
        <v>259</v>
      </c>
      <c r="D131" s="39" t="s">
        <v>260</v>
      </c>
      <c r="E131" s="39" t="s">
        <v>140</v>
      </c>
      <c r="H131" s="39">
        <v>1.0</v>
      </c>
      <c r="I131" s="42">
        <v>85000.0</v>
      </c>
      <c r="J131" s="42">
        <f t="shared" si="25"/>
        <v>85000</v>
      </c>
      <c r="K131" s="45">
        <v>0.0</v>
      </c>
      <c r="L131" s="42">
        <f t="shared" si="26"/>
        <v>85000</v>
      </c>
    </row>
    <row r="132" ht="15.0" customHeight="1">
      <c r="A132" s="54" t="s">
        <v>261</v>
      </c>
      <c r="B132" s="18"/>
      <c r="C132" s="18"/>
      <c r="D132" s="18"/>
      <c r="E132" s="18"/>
      <c r="F132" s="18"/>
      <c r="G132" s="18"/>
      <c r="H132" s="18"/>
      <c r="I132" s="19"/>
      <c r="J132" s="55">
        <f>SUM(J127:J131)</f>
        <v>253400</v>
      </c>
      <c r="K132" s="60"/>
      <c r="L132" s="55">
        <f>SUM(L127:L131)</f>
        <v>253400</v>
      </c>
    </row>
    <row r="133" ht="15.0" customHeight="1">
      <c r="I133" s="42"/>
    </row>
    <row r="134" ht="15.0" customHeight="1">
      <c r="A134" s="61" t="s">
        <v>262</v>
      </c>
      <c r="B134" s="18"/>
      <c r="C134" s="18"/>
      <c r="D134" s="18"/>
      <c r="E134" s="18"/>
      <c r="F134" s="18"/>
      <c r="G134" s="18"/>
      <c r="H134" s="18"/>
      <c r="I134" s="19"/>
      <c r="L134" s="62">
        <f>L13+L22+L30+L39+L52+L62+L76+L87+L95+L102+L114+L124+L132</f>
        <v>19468475</v>
      </c>
    </row>
    <row r="135" ht="15.0" customHeight="1">
      <c r="A135" s="39" t="s">
        <v>263</v>
      </c>
      <c r="L135" s="42">
        <f>L134*0.05</f>
        <v>973423.75</v>
      </c>
    </row>
    <row r="136" ht="15.0" customHeight="1">
      <c r="A136" s="39" t="s">
        <v>264</v>
      </c>
      <c r="L136" s="42">
        <f>L134*0.03</f>
        <v>584054.25</v>
      </c>
    </row>
    <row r="137" ht="15.0" customHeight="1">
      <c r="A137" s="63" t="s">
        <v>265</v>
      </c>
      <c r="B137" s="18"/>
      <c r="C137" s="18"/>
      <c r="D137" s="18"/>
      <c r="E137" s="18"/>
      <c r="F137" s="18"/>
      <c r="G137" s="18"/>
      <c r="H137" s="18"/>
      <c r="I137" s="19"/>
      <c r="L137" s="64">
        <f>L134+L135+L136</f>
        <v>21025953</v>
      </c>
    </row>
    <row r="138" ht="15.0" customHeight="1">
      <c r="A138" s="39" t="s">
        <v>266</v>
      </c>
      <c r="L138" s="42">
        <f>L137*0.09</f>
        <v>1892335.77</v>
      </c>
    </row>
    <row r="139" ht="15.0" customHeight="1">
      <c r="A139" s="39" t="s">
        <v>267</v>
      </c>
      <c r="L139" s="42">
        <f>L137*0.09</f>
        <v>1892335.77</v>
      </c>
    </row>
    <row r="140" ht="18.75" customHeight="1">
      <c r="A140" s="65" t="s">
        <v>268</v>
      </c>
      <c r="B140" s="18"/>
      <c r="C140" s="18"/>
      <c r="D140" s="18"/>
      <c r="E140" s="18"/>
      <c r="F140" s="18"/>
      <c r="G140" s="18"/>
      <c r="H140" s="18"/>
      <c r="I140" s="19"/>
      <c r="J140" s="66"/>
      <c r="K140" s="66"/>
      <c r="L140" s="67">
        <f>L137+L138+L139</f>
        <v>24810624.54</v>
      </c>
    </row>
    <row r="141" ht="15.0" customHeight="1">
      <c r="I141" s="42"/>
    </row>
    <row r="142" ht="15.0" customHeight="1">
      <c r="I142" s="42"/>
    </row>
    <row r="143" ht="15.0" customHeight="1">
      <c r="I143" s="42"/>
    </row>
    <row r="144" ht="15.0" customHeight="1">
      <c r="I144" s="42"/>
    </row>
    <row r="145" ht="15.0" customHeight="1">
      <c r="I145" s="42"/>
    </row>
    <row r="146" ht="15.0" customHeight="1">
      <c r="I146" s="42"/>
    </row>
    <row r="147" ht="15.0" customHeight="1">
      <c r="I147" s="42"/>
    </row>
    <row r="148" ht="15.0" customHeight="1">
      <c r="I148" s="42"/>
    </row>
    <row r="149" ht="15.0" customHeight="1">
      <c r="I149" s="42"/>
    </row>
    <row r="150" ht="15.0" customHeight="1">
      <c r="I150" s="42"/>
    </row>
    <row r="151" ht="15.0" customHeight="1">
      <c r="I151" s="42"/>
    </row>
    <row r="152" ht="15.0" customHeight="1">
      <c r="I152" s="42"/>
    </row>
    <row r="153" ht="15.0" customHeight="1">
      <c r="I153" s="42"/>
    </row>
    <row r="154" ht="15.0" customHeight="1">
      <c r="I154" s="42"/>
    </row>
    <row r="155" ht="15.0" customHeight="1">
      <c r="I155" s="42"/>
    </row>
    <row r="156" ht="15.0" customHeight="1">
      <c r="I156" s="42"/>
    </row>
    <row r="157" ht="15.0" customHeight="1">
      <c r="I157" s="42"/>
    </row>
    <row r="158" ht="15.0" customHeight="1">
      <c r="I158" s="42"/>
    </row>
    <row r="159" ht="15.0" customHeight="1">
      <c r="I159" s="42"/>
    </row>
    <row r="160" ht="15.0" customHeight="1">
      <c r="I160" s="42"/>
    </row>
    <row r="161" ht="15.0" customHeight="1">
      <c r="I161" s="42"/>
    </row>
    <row r="162" ht="15.0" customHeight="1">
      <c r="I162" s="42"/>
    </row>
    <row r="163" ht="15.0" customHeight="1">
      <c r="I163" s="42"/>
    </row>
    <row r="164" ht="15.0" customHeight="1">
      <c r="I164" s="42"/>
    </row>
    <row r="165" ht="15.0" customHeight="1">
      <c r="I165" s="42"/>
    </row>
    <row r="166" ht="15.0" customHeight="1">
      <c r="I166" s="42"/>
    </row>
    <row r="167" ht="15.0" customHeight="1">
      <c r="I167" s="42"/>
    </row>
    <row r="168" ht="15.0" customHeight="1">
      <c r="I168" s="42"/>
    </row>
    <row r="169" ht="15.0" customHeight="1">
      <c r="I169" s="42"/>
    </row>
    <row r="170" ht="15.0" customHeight="1">
      <c r="I170" s="42"/>
    </row>
    <row r="171" ht="15.0" customHeight="1">
      <c r="I171" s="42"/>
    </row>
    <row r="172" ht="15.0" customHeight="1">
      <c r="I172" s="42"/>
    </row>
    <row r="173" ht="15.0" customHeight="1">
      <c r="I173" s="42"/>
    </row>
    <row r="174" ht="15.0" customHeight="1">
      <c r="I174" s="42"/>
    </row>
    <row r="175" ht="15.0" customHeight="1">
      <c r="I175" s="42"/>
    </row>
    <row r="176" ht="15.0" customHeight="1">
      <c r="I176" s="42"/>
    </row>
    <row r="177" ht="15.0" customHeight="1">
      <c r="I177" s="42"/>
    </row>
    <row r="178" ht="15.0" customHeight="1">
      <c r="I178" s="42"/>
    </row>
    <row r="179" ht="15.0" customHeight="1">
      <c r="I179" s="42"/>
    </row>
    <row r="180" ht="15.0" customHeight="1">
      <c r="I180" s="42"/>
    </row>
    <row r="181" ht="15.0" customHeight="1">
      <c r="I181" s="42"/>
    </row>
    <row r="182" ht="15.0" customHeight="1">
      <c r="I182" s="42"/>
    </row>
    <row r="183" ht="15.0" customHeight="1">
      <c r="I183" s="42"/>
    </row>
    <row r="184" ht="15.0" customHeight="1">
      <c r="I184" s="42"/>
    </row>
    <row r="185" ht="15.0" customHeight="1">
      <c r="I185" s="42"/>
    </row>
    <row r="186" ht="15.0" customHeight="1">
      <c r="I186" s="42"/>
    </row>
    <row r="187" ht="15.0" customHeight="1">
      <c r="I187" s="42"/>
    </row>
    <row r="188" ht="15.0" customHeight="1">
      <c r="I188" s="42"/>
    </row>
    <row r="189" ht="15.0" customHeight="1">
      <c r="I189" s="42"/>
    </row>
    <row r="190" ht="15.0" customHeight="1">
      <c r="I190" s="42"/>
    </row>
    <row r="191" ht="15.0" customHeight="1">
      <c r="I191" s="42"/>
    </row>
    <row r="192" ht="15.0" customHeight="1">
      <c r="I192" s="42"/>
    </row>
    <row r="193" ht="15.0" customHeight="1">
      <c r="I193" s="42"/>
    </row>
    <row r="194" ht="15.0" customHeight="1">
      <c r="I194" s="42"/>
    </row>
    <row r="195" ht="15.0" customHeight="1">
      <c r="I195" s="42"/>
    </row>
    <row r="196" ht="15.0" customHeight="1">
      <c r="I196" s="42"/>
    </row>
    <row r="197" ht="15.0" customHeight="1">
      <c r="I197" s="42"/>
    </row>
    <row r="198" ht="15.0" customHeight="1">
      <c r="I198" s="42"/>
    </row>
    <row r="199" ht="15.0" customHeight="1">
      <c r="I199" s="42"/>
    </row>
    <row r="200" ht="15.0" customHeight="1">
      <c r="I200" s="42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1:L1"/>
    <mergeCell ref="A2:L2"/>
    <mergeCell ref="A3:F3"/>
    <mergeCell ref="G3:L3"/>
    <mergeCell ref="A5:L5"/>
    <mergeCell ref="A7:L7"/>
    <mergeCell ref="A9:L9"/>
    <mergeCell ref="A13:L13"/>
    <mergeCell ref="A15:L15"/>
    <mergeCell ref="A17:L17"/>
    <mergeCell ref="A21:L21"/>
    <mergeCell ref="A22:I22"/>
    <mergeCell ref="A24:L24"/>
    <mergeCell ref="A25:L25"/>
    <mergeCell ref="A29:L29"/>
    <mergeCell ref="A30:I30"/>
    <mergeCell ref="A32:L32"/>
    <mergeCell ref="A33:J33"/>
    <mergeCell ref="A39:I39"/>
    <mergeCell ref="A41:L41"/>
    <mergeCell ref="A54:L54"/>
    <mergeCell ref="A52:I52"/>
    <mergeCell ref="A62:I62"/>
    <mergeCell ref="A64:L64"/>
    <mergeCell ref="A76:I76"/>
    <mergeCell ref="A78:L78"/>
    <mergeCell ref="A87:I87"/>
    <mergeCell ref="A89:L89"/>
    <mergeCell ref="A95:I95"/>
    <mergeCell ref="A97:L97"/>
    <mergeCell ref="A102:I102"/>
    <mergeCell ref="A104:L104"/>
    <mergeCell ref="A114:I114"/>
    <mergeCell ref="A116:L116"/>
    <mergeCell ref="A124:I124"/>
    <mergeCell ref="A139:I139"/>
    <mergeCell ref="A140:I140"/>
    <mergeCell ref="A126:L126"/>
    <mergeCell ref="A132:I132"/>
    <mergeCell ref="A134:I134"/>
    <mergeCell ref="A135:I135"/>
    <mergeCell ref="A136:I136"/>
    <mergeCell ref="A137:I137"/>
    <mergeCell ref="A138:I138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14"/>
    <col customWidth="1" min="2" max="2" width="17.14"/>
    <col customWidth="1" min="3" max="3" width="28.57"/>
    <col customWidth="1" min="4" max="8" width="11.43"/>
    <col customWidth="1" min="9" max="9" width="14.29"/>
    <col customWidth="1" min="10" max="10" width="21.43"/>
    <col customWidth="1" min="11" max="26" width="8.86"/>
  </cols>
  <sheetData>
    <row r="1" ht="26.25" customHeight="1">
      <c r="A1" s="68" t="s">
        <v>269</v>
      </c>
      <c r="B1" s="18"/>
      <c r="C1" s="18"/>
      <c r="D1" s="18"/>
      <c r="E1" s="18"/>
      <c r="F1" s="18"/>
      <c r="G1" s="18"/>
      <c r="H1" s="18"/>
      <c r="I1" s="18"/>
      <c r="J1" s="19"/>
    </row>
    <row r="2" ht="6.0" customHeight="1"/>
    <row r="3" ht="21.0" customHeight="1">
      <c r="A3" s="69" t="s">
        <v>55</v>
      </c>
      <c r="B3" s="69" t="s">
        <v>270</v>
      </c>
      <c r="C3" s="69" t="s">
        <v>271</v>
      </c>
      <c r="D3" s="69" t="s">
        <v>272</v>
      </c>
      <c r="E3" s="69" t="s">
        <v>273</v>
      </c>
      <c r="F3" s="69" t="s">
        <v>274</v>
      </c>
      <c r="G3" s="69" t="s">
        <v>275</v>
      </c>
      <c r="H3" s="69" t="s">
        <v>105</v>
      </c>
      <c r="I3" s="69" t="s">
        <v>276</v>
      </c>
      <c r="J3" s="69" t="s">
        <v>277</v>
      </c>
    </row>
    <row r="4" ht="15.0" customHeight="1">
      <c r="A4" s="57" t="s">
        <v>278</v>
      </c>
      <c r="B4" s="18"/>
      <c r="C4" s="18"/>
      <c r="D4" s="18"/>
      <c r="E4" s="18"/>
      <c r="F4" s="18"/>
      <c r="G4" s="18"/>
      <c r="H4" s="18"/>
      <c r="I4" s="18"/>
      <c r="J4" s="19"/>
    </row>
    <row r="5" ht="15.0" customHeight="1">
      <c r="A5" s="39">
        <v>1.0</v>
      </c>
      <c r="B5" s="39" t="s">
        <v>279</v>
      </c>
      <c r="C5" s="39" t="s">
        <v>280</v>
      </c>
      <c r="D5" s="39" t="s">
        <v>281</v>
      </c>
      <c r="E5" s="21"/>
      <c r="F5" s="21"/>
      <c r="G5" s="21"/>
      <c r="H5" s="21"/>
      <c r="I5" s="43">
        <f t="shared" ref="I5:I8" si="1">IF(E5="",0,E5*IF(F5="",1,F5)*IF(H5="",1,H5))</f>
        <v>0</v>
      </c>
      <c r="J5" s="21"/>
    </row>
    <row r="6" ht="15.0" customHeight="1">
      <c r="A6" s="39">
        <v>2.0</v>
      </c>
      <c r="B6" s="39" t="s">
        <v>279</v>
      </c>
      <c r="C6" s="39" t="s">
        <v>282</v>
      </c>
      <c r="D6" s="39" t="s">
        <v>281</v>
      </c>
      <c r="E6" s="21"/>
      <c r="F6" s="21"/>
      <c r="G6" s="21"/>
      <c r="H6" s="21"/>
      <c r="I6" s="43">
        <f t="shared" si="1"/>
        <v>0</v>
      </c>
      <c r="J6" s="21"/>
    </row>
    <row r="7" ht="15.0" customHeight="1">
      <c r="A7" s="39">
        <v>3.0</v>
      </c>
      <c r="B7" s="39" t="s">
        <v>279</v>
      </c>
      <c r="C7" s="39" t="s">
        <v>283</v>
      </c>
      <c r="D7" s="39" t="s">
        <v>281</v>
      </c>
      <c r="E7" s="21"/>
      <c r="F7" s="21"/>
      <c r="G7" s="21"/>
      <c r="H7" s="21"/>
      <c r="I7" s="43">
        <f t="shared" si="1"/>
        <v>0</v>
      </c>
      <c r="J7" s="21"/>
    </row>
    <row r="8" ht="15.0" customHeight="1">
      <c r="A8" s="39">
        <v>4.0</v>
      </c>
      <c r="B8" s="39" t="s">
        <v>279</v>
      </c>
      <c r="C8" s="39" t="s">
        <v>284</v>
      </c>
      <c r="D8" s="39" t="s">
        <v>122</v>
      </c>
      <c r="E8" s="21"/>
      <c r="F8" s="21"/>
      <c r="G8" s="21"/>
      <c r="H8" s="21"/>
      <c r="I8" s="43">
        <f t="shared" si="1"/>
        <v>0</v>
      </c>
      <c r="J8" s="21"/>
    </row>
    <row r="9" ht="15.0" customHeight="1">
      <c r="A9" s="57" t="s">
        <v>285</v>
      </c>
      <c r="B9" s="18"/>
      <c r="C9" s="18"/>
      <c r="D9" s="18"/>
      <c r="E9" s="18"/>
      <c r="F9" s="18"/>
      <c r="G9" s="18"/>
      <c r="H9" s="18"/>
      <c r="I9" s="18"/>
      <c r="J9" s="19"/>
    </row>
    <row r="10" ht="15.0" customHeight="1">
      <c r="A10" s="39">
        <v>5.0</v>
      </c>
      <c r="B10" s="39" t="s">
        <v>286</v>
      </c>
      <c r="C10" s="39" t="s">
        <v>280</v>
      </c>
      <c r="D10" s="39" t="s">
        <v>281</v>
      </c>
      <c r="E10" s="21"/>
      <c r="F10" s="21"/>
      <c r="G10" s="21"/>
      <c r="H10" s="21"/>
      <c r="I10" s="43">
        <f t="shared" ref="I10:I13" si="2">IF(E10="",0,E10*IF(F10="",1,F10)*IF(H10="",1,H10))</f>
        <v>0</v>
      </c>
      <c r="J10" s="21"/>
    </row>
    <row r="11" ht="15.0" customHeight="1">
      <c r="A11" s="39">
        <v>6.0</v>
      </c>
      <c r="B11" s="39" t="s">
        <v>286</v>
      </c>
      <c r="C11" s="39" t="s">
        <v>282</v>
      </c>
      <c r="D11" s="39" t="s">
        <v>281</v>
      </c>
      <c r="E11" s="21"/>
      <c r="F11" s="21"/>
      <c r="G11" s="21"/>
      <c r="H11" s="21"/>
      <c r="I11" s="43">
        <f t="shared" si="2"/>
        <v>0</v>
      </c>
      <c r="J11" s="21"/>
    </row>
    <row r="12" ht="15.0" customHeight="1">
      <c r="A12" s="39">
        <v>7.0</v>
      </c>
      <c r="B12" s="39" t="s">
        <v>286</v>
      </c>
      <c r="C12" s="39" t="s">
        <v>283</v>
      </c>
      <c r="D12" s="39" t="s">
        <v>281</v>
      </c>
      <c r="E12" s="21"/>
      <c r="F12" s="21"/>
      <c r="G12" s="21"/>
      <c r="H12" s="21"/>
      <c r="I12" s="43">
        <f t="shared" si="2"/>
        <v>0</v>
      </c>
      <c r="J12" s="21"/>
    </row>
    <row r="13" ht="15.0" customHeight="1">
      <c r="A13" s="39">
        <v>8.0</v>
      </c>
      <c r="B13" s="39" t="s">
        <v>286</v>
      </c>
      <c r="C13" s="39" t="s">
        <v>284</v>
      </c>
      <c r="D13" s="39" t="s">
        <v>122</v>
      </c>
      <c r="E13" s="21"/>
      <c r="F13" s="21"/>
      <c r="G13" s="21"/>
      <c r="H13" s="21"/>
      <c r="I13" s="43">
        <f t="shared" si="2"/>
        <v>0</v>
      </c>
      <c r="J13" s="21"/>
    </row>
    <row r="14" ht="15.0" customHeight="1">
      <c r="A14" s="57" t="s">
        <v>287</v>
      </c>
      <c r="B14" s="18"/>
      <c r="C14" s="18"/>
      <c r="D14" s="18"/>
      <c r="E14" s="18"/>
      <c r="F14" s="18"/>
      <c r="G14" s="18"/>
      <c r="H14" s="18"/>
      <c r="I14" s="18"/>
      <c r="J14" s="19"/>
    </row>
    <row r="15" ht="15.0" customHeight="1">
      <c r="A15" s="39">
        <v>9.0</v>
      </c>
      <c r="B15" s="39" t="s">
        <v>288</v>
      </c>
      <c r="C15" s="39" t="s">
        <v>280</v>
      </c>
      <c r="D15" s="39" t="s">
        <v>281</v>
      </c>
      <c r="E15" s="21"/>
      <c r="F15" s="21"/>
      <c r="G15" s="21"/>
      <c r="H15" s="21"/>
      <c r="I15" s="43">
        <f t="shared" ref="I15:I18" si="3">IF(E15="",0,E15*IF(F15="",1,F15)*IF(H15="",1,H15))</f>
        <v>0</v>
      </c>
      <c r="J15" s="21"/>
    </row>
    <row r="16" ht="15.0" customHeight="1">
      <c r="A16" s="39">
        <v>10.0</v>
      </c>
      <c r="B16" s="39" t="s">
        <v>288</v>
      </c>
      <c r="C16" s="39" t="s">
        <v>282</v>
      </c>
      <c r="D16" s="39" t="s">
        <v>281</v>
      </c>
      <c r="E16" s="21"/>
      <c r="F16" s="21"/>
      <c r="G16" s="21"/>
      <c r="H16" s="21"/>
      <c r="I16" s="43">
        <f t="shared" si="3"/>
        <v>0</v>
      </c>
      <c r="J16" s="21"/>
    </row>
    <row r="17" ht="15.0" customHeight="1">
      <c r="A17" s="39">
        <v>11.0</v>
      </c>
      <c r="B17" s="39" t="s">
        <v>288</v>
      </c>
      <c r="C17" s="39" t="s">
        <v>283</v>
      </c>
      <c r="D17" s="39" t="s">
        <v>281</v>
      </c>
      <c r="E17" s="21"/>
      <c r="F17" s="21"/>
      <c r="G17" s="21"/>
      <c r="H17" s="21"/>
      <c r="I17" s="43">
        <f t="shared" si="3"/>
        <v>0</v>
      </c>
      <c r="J17" s="21"/>
    </row>
    <row r="18" ht="15.0" customHeight="1">
      <c r="A18" s="39">
        <v>12.0</v>
      </c>
      <c r="B18" s="39" t="s">
        <v>288</v>
      </c>
      <c r="C18" s="39" t="s">
        <v>284</v>
      </c>
      <c r="D18" s="39" t="s">
        <v>122</v>
      </c>
      <c r="E18" s="21"/>
      <c r="F18" s="21"/>
      <c r="G18" s="21"/>
      <c r="H18" s="21"/>
      <c r="I18" s="43">
        <f t="shared" si="3"/>
        <v>0</v>
      </c>
      <c r="J18" s="21"/>
    </row>
    <row r="19" ht="15.0" customHeight="1">
      <c r="A19" s="57" t="s">
        <v>289</v>
      </c>
      <c r="B19" s="18"/>
      <c r="C19" s="18"/>
      <c r="D19" s="18"/>
      <c r="E19" s="18"/>
      <c r="F19" s="18"/>
      <c r="G19" s="18"/>
      <c r="H19" s="18"/>
      <c r="I19" s="18"/>
      <c r="J19" s="19"/>
    </row>
    <row r="20" ht="15.0" customHeight="1">
      <c r="A20" s="39">
        <v>13.0</v>
      </c>
      <c r="B20" s="39" t="s">
        <v>290</v>
      </c>
      <c r="C20" s="39" t="s">
        <v>280</v>
      </c>
      <c r="D20" s="39" t="s">
        <v>281</v>
      </c>
      <c r="E20" s="21"/>
      <c r="F20" s="21"/>
      <c r="G20" s="21"/>
      <c r="H20" s="21"/>
      <c r="I20" s="43">
        <f t="shared" ref="I20:I23" si="4">IF(E20="",0,E20*IF(F20="",1,F20)*IF(H20="",1,H20))</f>
        <v>0</v>
      </c>
      <c r="J20" s="21"/>
    </row>
    <row r="21" ht="15.0" customHeight="1">
      <c r="A21" s="39">
        <v>14.0</v>
      </c>
      <c r="B21" s="39" t="s">
        <v>290</v>
      </c>
      <c r="C21" s="39" t="s">
        <v>282</v>
      </c>
      <c r="D21" s="39" t="s">
        <v>281</v>
      </c>
      <c r="E21" s="21"/>
      <c r="F21" s="21"/>
      <c r="G21" s="21"/>
      <c r="H21" s="21"/>
      <c r="I21" s="43">
        <f t="shared" si="4"/>
        <v>0</v>
      </c>
      <c r="J21" s="21"/>
    </row>
    <row r="22" ht="15.0" customHeight="1">
      <c r="A22" s="39">
        <v>15.0</v>
      </c>
      <c r="B22" s="39" t="s">
        <v>290</v>
      </c>
      <c r="C22" s="39" t="s">
        <v>283</v>
      </c>
      <c r="D22" s="39" t="s">
        <v>281</v>
      </c>
      <c r="E22" s="21"/>
      <c r="F22" s="21"/>
      <c r="G22" s="21"/>
      <c r="H22" s="21"/>
      <c r="I22" s="43">
        <f t="shared" si="4"/>
        <v>0</v>
      </c>
      <c r="J22" s="21"/>
    </row>
    <row r="23" ht="15.0" customHeight="1">
      <c r="A23" s="39">
        <v>16.0</v>
      </c>
      <c r="B23" s="39" t="s">
        <v>290</v>
      </c>
      <c r="C23" s="39" t="s">
        <v>284</v>
      </c>
      <c r="D23" s="39" t="s">
        <v>122</v>
      </c>
      <c r="E23" s="21"/>
      <c r="F23" s="21"/>
      <c r="G23" s="21"/>
      <c r="H23" s="21"/>
      <c r="I23" s="43">
        <f t="shared" si="4"/>
        <v>0</v>
      </c>
      <c r="J23" s="21"/>
    </row>
    <row r="24" ht="15.0" customHeight="1">
      <c r="A24" s="57" t="s">
        <v>291</v>
      </c>
      <c r="B24" s="18"/>
      <c r="C24" s="18"/>
      <c r="D24" s="18"/>
      <c r="E24" s="18"/>
      <c r="F24" s="18"/>
      <c r="G24" s="18"/>
      <c r="H24" s="18"/>
      <c r="I24" s="18"/>
      <c r="J24" s="19"/>
    </row>
    <row r="25" ht="15.0" customHeight="1">
      <c r="A25" s="39">
        <v>17.0</v>
      </c>
      <c r="B25" s="39" t="s">
        <v>292</v>
      </c>
      <c r="C25" s="39" t="s">
        <v>280</v>
      </c>
      <c r="D25" s="39" t="s">
        <v>281</v>
      </c>
      <c r="E25" s="21"/>
      <c r="F25" s="21"/>
      <c r="G25" s="21"/>
      <c r="H25" s="21"/>
      <c r="I25" s="43">
        <f t="shared" ref="I25:I28" si="5">IF(E25="",0,E25*IF(F25="",1,F25)*IF(H25="",1,H25))</f>
        <v>0</v>
      </c>
      <c r="J25" s="21"/>
    </row>
    <row r="26" ht="15.0" customHeight="1">
      <c r="A26" s="39">
        <v>18.0</v>
      </c>
      <c r="B26" s="39" t="s">
        <v>292</v>
      </c>
      <c r="C26" s="39" t="s">
        <v>282</v>
      </c>
      <c r="D26" s="39" t="s">
        <v>281</v>
      </c>
      <c r="E26" s="21"/>
      <c r="F26" s="21"/>
      <c r="G26" s="21"/>
      <c r="H26" s="21"/>
      <c r="I26" s="43">
        <f t="shared" si="5"/>
        <v>0</v>
      </c>
      <c r="J26" s="21"/>
    </row>
    <row r="27" ht="15.0" customHeight="1">
      <c r="A27" s="39">
        <v>19.0</v>
      </c>
      <c r="B27" s="39" t="s">
        <v>292</v>
      </c>
      <c r="C27" s="39" t="s">
        <v>283</v>
      </c>
      <c r="D27" s="39" t="s">
        <v>281</v>
      </c>
      <c r="E27" s="21"/>
      <c r="F27" s="21"/>
      <c r="G27" s="21"/>
      <c r="H27" s="21"/>
      <c r="I27" s="43">
        <f t="shared" si="5"/>
        <v>0</v>
      </c>
      <c r="J27" s="21"/>
    </row>
    <row r="28" ht="15.0" customHeight="1">
      <c r="A28" s="39">
        <v>20.0</v>
      </c>
      <c r="B28" s="39" t="s">
        <v>292</v>
      </c>
      <c r="C28" s="39" t="s">
        <v>284</v>
      </c>
      <c r="D28" s="39" t="s">
        <v>122</v>
      </c>
      <c r="E28" s="21"/>
      <c r="F28" s="21"/>
      <c r="G28" s="21"/>
      <c r="H28" s="21"/>
      <c r="I28" s="43">
        <f t="shared" si="5"/>
        <v>0</v>
      </c>
      <c r="J28" s="21"/>
    </row>
    <row r="29" ht="15.0" customHeight="1">
      <c r="A29" s="57" t="s">
        <v>293</v>
      </c>
      <c r="B29" s="18"/>
      <c r="C29" s="18"/>
      <c r="D29" s="18"/>
      <c r="E29" s="18"/>
      <c r="F29" s="18"/>
      <c r="G29" s="18"/>
      <c r="H29" s="18"/>
      <c r="I29" s="18"/>
      <c r="J29" s="19"/>
    </row>
    <row r="30" ht="15.0" customHeight="1">
      <c r="A30" s="39">
        <v>21.0</v>
      </c>
      <c r="B30" s="39" t="s">
        <v>294</v>
      </c>
      <c r="C30" s="39" t="s">
        <v>280</v>
      </c>
      <c r="D30" s="39" t="s">
        <v>281</v>
      </c>
      <c r="E30" s="21"/>
      <c r="F30" s="21"/>
      <c r="G30" s="21"/>
      <c r="H30" s="21"/>
      <c r="I30" s="43">
        <f t="shared" ref="I30:I33" si="6">IF(E30="",0,E30*IF(F30="",1,F30)*IF(H30="",1,H30))</f>
        <v>0</v>
      </c>
      <c r="J30" s="21"/>
    </row>
    <row r="31" ht="15.0" customHeight="1">
      <c r="A31" s="39">
        <v>22.0</v>
      </c>
      <c r="B31" s="39" t="s">
        <v>294</v>
      </c>
      <c r="C31" s="39" t="s">
        <v>282</v>
      </c>
      <c r="D31" s="39" t="s">
        <v>281</v>
      </c>
      <c r="E31" s="21"/>
      <c r="F31" s="21"/>
      <c r="G31" s="21"/>
      <c r="H31" s="21"/>
      <c r="I31" s="43">
        <f t="shared" si="6"/>
        <v>0</v>
      </c>
      <c r="J31" s="21"/>
    </row>
    <row r="32" ht="15.0" customHeight="1">
      <c r="A32" s="39">
        <v>23.0</v>
      </c>
      <c r="B32" s="39" t="s">
        <v>294</v>
      </c>
      <c r="C32" s="39" t="s">
        <v>283</v>
      </c>
      <c r="D32" s="39" t="s">
        <v>281</v>
      </c>
      <c r="E32" s="21"/>
      <c r="F32" s="21"/>
      <c r="G32" s="21"/>
      <c r="H32" s="21"/>
      <c r="I32" s="43">
        <f t="shared" si="6"/>
        <v>0</v>
      </c>
      <c r="J32" s="21"/>
    </row>
    <row r="33" ht="15.0" customHeight="1">
      <c r="A33" s="39">
        <v>24.0</v>
      </c>
      <c r="B33" s="39" t="s">
        <v>294</v>
      </c>
      <c r="C33" s="39" t="s">
        <v>284</v>
      </c>
      <c r="D33" s="39" t="s">
        <v>122</v>
      </c>
      <c r="E33" s="21"/>
      <c r="F33" s="21"/>
      <c r="G33" s="21"/>
      <c r="H33" s="21"/>
      <c r="I33" s="43">
        <f t="shared" si="6"/>
        <v>0</v>
      </c>
      <c r="J33" s="21"/>
    </row>
    <row r="34" ht="15.0" customHeight="1">
      <c r="A34" s="57" t="s">
        <v>295</v>
      </c>
      <c r="B34" s="18"/>
      <c r="C34" s="18"/>
      <c r="D34" s="18"/>
      <c r="E34" s="18"/>
      <c r="F34" s="18"/>
      <c r="G34" s="18"/>
      <c r="H34" s="18"/>
      <c r="I34" s="18"/>
      <c r="J34" s="19"/>
    </row>
    <row r="35" ht="15.0" customHeight="1">
      <c r="A35" s="39">
        <v>25.0</v>
      </c>
      <c r="B35" s="39" t="s">
        <v>296</v>
      </c>
      <c r="C35" s="39" t="s">
        <v>280</v>
      </c>
      <c r="D35" s="39" t="s">
        <v>281</v>
      </c>
      <c r="E35" s="21"/>
      <c r="F35" s="21"/>
      <c r="G35" s="21"/>
      <c r="H35" s="21"/>
      <c r="I35" s="43">
        <f t="shared" ref="I35:I38" si="7">IF(E35="",0,E35*IF(F35="",1,F35)*IF(H35="",1,H35))</f>
        <v>0</v>
      </c>
      <c r="J35" s="21"/>
    </row>
    <row r="36" ht="15.0" customHeight="1">
      <c r="A36" s="39">
        <v>26.0</v>
      </c>
      <c r="B36" s="39" t="s">
        <v>296</v>
      </c>
      <c r="C36" s="39" t="s">
        <v>282</v>
      </c>
      <c r="D36" s="39" t="s">
        <v>281</v>
      </c>
      <c r="E36" s="21"/>
      <c r="F36" s="21"/>
      <c r="G36" s="21"/>
      <c r="H36" s="21"/>
      <c r="I36" s="43">
        <f t="shared" si="7"/>
        <v>0</v>
      </c>
      <c r="J36" s="21"/>
    </row>
    <row r="37" ht="15.0" customHeight="1">
      <c r="A37" s="39">
        <v>27.0</v>
      </c>
      <c r="B37" s="39" t="s">
        <v>296</v>
      </c>
      <c r="C37" s="39" t="s">
        <v>283</v>
      </c>
      <c r="D37" s="39" t="s">
        <v>281</v>
      </c>
      <c r="E37" s="21"/>
      <c r="F37" s="21"/>
      <c r="G37" s="21"/>
      <c r="H37" s="21"/>
      <c r="I37" s="43">
        <f t="shared" si="7"/>
        <v>0</v>
      </c>
      <c r="J37" s="21"/>
    </row>
    <row r="38" ht="15.0" customHeight="1">
      <c r="A38" s="39">
        <v>28.0</v>
      </c>
      <c r="B38" s="39" t="s">
        <v>296</v>
      </c>
      <c r="C38" s="39" t="s">
        <v>284</v>
      </c>
      <c r="D38" s="39" t="s">
        <v>122</v>
      </c>
      <c r="E38" s="21"/>
      <c r="F38" s="21"/>
      <c r="G38" s="21"/>
      <c r="H38" s="21"/>
      <c r="I38" s="43">
        <f t="shared" si="7"/>
        <v>0</v>
      </c>
      <c r="J38" s="21"/>
    </row>
    <row r="39" ht="15.0" customHeight="1">
      <c r="A39" s="57" t="s">
        <v>297</v>
      </c>
      <c r="B39" s="18"/>
      <c r="C39" s="18"/>
      <c r="D39" s="18"/>
      <c r="E39" s="18"/>
      <c r="F39" s="18"/>
      <c r="G39" s="18"/>
      <c r="H39" s="18"/>
      <c r="I39" s="18"/>
      <c r="J39" s="19"/>
    </row>
    <row r="40" ht="15.0" customHeight="1">
      <c r="A40" s="39">
        <v>29.0</v>
      </c>
      <c r="B40" s="39" t="s">
        <v>298</v>
      </c>
      <c r="C40" s="39" t="s">
        <v>280</v>
      </c>
      <c r="D40" s="39" t="s">
        <v>281</v>
      </c>
      <c r="E40" s="21"/>
      <c r="F40" s="21"/>
      <c r="G40" s="21"/>
      <c r="H40" s="21"/>
      <c r="I40" s="43">
        <f t="shared" ref="I40:I43" si="8">IF(E40="",0,E40*IF(F40="",1,F40)*IF(H40="",1,H40))</f>
        <v>0</v>
      </c>
      <c r="J40" s="21"/>
    </row>
    <row r="41" ht="15.0" customHeight="1">
      <c r="A41" s="39">
        <v>30.0</v>
      </c>
      <c r="B41" s="39" t="s">
        <v>298</v>
      </c>
      <c r="C41" s="39" t="s">
        <v>282</v>
      </c>
      <c r="D41" s="39" t="s">
        <v>281</v>
      </c>
      <c r="E41" s="21"/>
      <c r="F41" s="21"/>
      <c r="G41" s="21"/>
      <c r="H41" s="21"/>
      <c r="I41" s="43">
        <f t="shared" si="8"/>
        <v>0</v>
      </c>
      <c r="J41" s="21"/>
    </row>
    <row r="42" ht="15.0" customHeight="1">
      <c r="A42" s="39">
        <v>31.0</v>
      </c>
      <c r="B42" s="39" t="s">
        <v>298</v>
      </c>
      <c r="C42" s="39" t="s">
        <v>283</v>
      </c>
      <c r="D42" s="39" t="s">
        <v>281</v>
      </c>
      <c r="E42" s="21"/>
      <c r="F42" s="21"/>
      <c r="G42" s="21"/>
      <c r="H42" s="21"/>
      <c r="I42" s="43">
        <f t="shared" si="8"/>
        <v>0</v>
      </c>
      <c r="J42" s="21"/>
    </row>
    <row r="43" ht="15.0" customHeight="1">
      <c r="A43" s="39">
        <v>32.0</v>
      </c>
      <c r="B43" s="39" t="s">
        <v>298</v>
      </c>
      <c r="C43" s="39" t="s">
        <v>284</v>
      </c>
      <c r="D43" s="39" t="s">
        <v>122</v>
      </c>
      <c r="E43" s="21"/>
      <c r="F43" s="21"/>
      <c r="G43" s="21"/>
      <c r="H43" s="21"/>
      <c r="I43" s="43">
        <f t="shared" si="8"/>
        <v>0</v>
      </c>
      <c r="J43" s="21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4:J34"/>
    <mergeCell ref="A39:J39"/>
    <mergeCell ref="A1:J1"/>
    <mergeCell ref="A4:J4"/>
    <mergeCell ref="A9:J9"/>
    <mergeCell ref="A14:J14"/>
    <mergeCell ref="A19:J19"/>
    <mergeCell ref="A24:J24"/>
    <mergeCell ref="A29:J29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7.14"/>
    <col customWidth="1" min="2" max="2" width="35.71"/>
    <col customWidth="1" min="3" max="3" width="11.43"/>
    <col customWidth="1" min="4" max="5" width="14.29"/>
    <col customWidth="1" min="6" max="6" width="17.14"/>
    <col customWidth="1" min="7" max="7" width="21.43"/>
    <col customWidth="1" min="8" max="26" width="8.86"/>
  </cols>
  <sheetData>
    <row r="1" ht="26.25" customHeight="1">
      <c r="A1" s="68" t="s">
        <v>299</v>
      </c>
      <c r="B1" s="18"/>
      <c r="C1" s="18"/>
      <c r="D1" s="18"/>
      <c r="E1" s="18"/>
      <c r="F1" s="18"/>
      <c r="G1" s="19"/>
    </row>
    <row r="2" ht="15.0" customHeight="1">
      <c r="A2" s="70" t="s">
        <v>300</v>
      </c>
    </row>
    <row r="3" ht="6.0" customHeight="1"/>
    <row r="4" ht="21.0" customHeight="1">
      <c r="A4" s="69" t="s">
        <v>55</v>
      </c>
      <c r="B4" s="69" t="s">
        <v>271</v>
      </c>
      <c r="C4" s="69" t="s">
        <v>272</v>
      </c>
      <c r="D4" s="69" t="s">
        <v>301</v>
      </c>
      <c r="E4" s="69" t="s">
        <v>302</v>
      </c>
      <c r="F4" s="69" t="s">
        <v>303</v>
      </c>
      <c r="G4" s="69" t="s">
        <v>277</v>
      </c>
    </row>
    <row r="5" ht="15.0" customHeight="1">
      <c r="A5" s="39">
        <v>1.0</v>
      </c>
      <c r="B5" s="39" t="s">
        <v>304</v>
      </c>
      <c r="C5" s="39" t="s">
        <v>60</v>
      </c>
      <c r="D5" s="42">
        <v>850.0</v>
      </c>
      <c r="E5" s="42">
        <v>350.0</v>
      </c>
      <c r="F5" s="71">
        <f t="shared" ref="F5:F14" si="1">D5+E5</f>
        <v>1200</v>
      </c>
      <c r="G5" s="39" t="s">
        <v>305</v>
      </c>
    </row>
    <row r="6" ht="15.0" customHeight="1">
      <c r="A6" s="39">
        <v>2.0</v>
      </c>
      <c r="B6" s="39" t="s">
        <v>306</v>
      </c>
      <c r="C6" s="39" t="s">
        <v>60</v>
      </c>
      <c r="D6" s="42">
        <v>2800.0</v>
      </c>
      <c r="E6" s="42">
        <v>700.0</v>
      </c>
      <c r="F6" s="71">
        <f t="shared" si="1"/>
        <v>3500</v>
      </c>
      <c r="G6" s="39" t="s">
        <v>307</v>
      </c>
    </row>
    <row r="7" ht="15.0" customHeight="1">
      <c r="A7" s="39">
        <v>3.0</v>
      </c>
      <c r="B7" s="39" t="s">
        <v>308</v>
      </c>
      <c r="C7" s="39" t="s">
        <v>60</v>
      </c>
      <c r="D7" s="42">
        <v>65.0</v>
      </c>
      <c r="E7" s="42">
        <v>45.0</v>
      </c>
      <c r="F7" s="71">
        <f t="shared" si="1"/>
        <v>110</v>
      </c>
      <c r="G7" s="39" t="s">
        <v>309</v>
      </c>
    </row>
    <row r="8" ht="15.0" customHeight="1">
      <c r="A8" s="39">
        <v>4.0</v>
      </c>
      <c r="B8" s="39" t="s">
        <v>310</v>
      </c>
      <c r="C8" s="39" t="s">
        <v>60</v>
      </c>
      <c r="D8" s="42">
        <v>75.0</v>
      </c>
      <c r="E8" s="42">
        <v>70.0</v>
      </c>
      <c r="F8" s="71">
        <f t="shared" si="1"/>
        <v>145</v>
      </c>
      <c r="G8" s="39" t="s">
        <v>311</v>
      </c>
    </row>
    <row r="9" ht="15.0" customHeight="1">
      <c r="A9" s="39">
        <v>5.0</v>
      </c>
      <c r="B9" s="39" t="s">
        <v>312</v>
      </c>
      <c r="C9" s="39" t="s">
        <v>122</v>
      </c>
      <c r="D9" s="42">
        <v>2000.0</v>
      </c>
      <c r="E9" s="42">
        <v>800.0</v>
      </c>
      <c r="F9" s="71">
        <f t="shared" si="1"/>
        <v>2800</v>
      </c>
      <c r="G9" s="39" t="s">
        <v>313</v>
      </c>
    </row>
    <row r="10" ht="15.0" customHeight="1">
      <c r="A10" s="39">
        <v>6.0</v>
      </c>
      <c r="B10" s="39" t="s">
        <v>314</v>
      </c>
      <c r="C10" s="39" t="s">
        <v>281</v>
      </c>
      <c r="D10" s="42">
        <v>18.0</v>
      </c>
      <c r="E10" s="42">
        <v>14.0</v>
      </c>
      <c r="F10" s="71">
        <f t="shared" si="1"/>
        <v>32</v>
      </c>
      <c r="G10" s="39" t="s">
        <v>195</v>
      </c>
    </row>
    <row r="11" ht="15.0" customHeight="1">
      <c r="A11" s="39">
        <v>7.0</v>
      </c>
      <c r="B11" s="39" t="s">
        <v>315</v>
      </c>
      <c r="C11" s="39" t="s">
        <v>281</v>
      </c>
      <c r="D11" s="42">
        <v>55.0</v>
      </c>
      <c r="E11" s="42">
        <v>30.0</v>
      </c>
      <c r="F11" s="71">
        <f t="shared" si="1"/>
        <v>85</v>
      </c>
      <c r="G11" s="39" t="s">
        <v>316</v>
      </c>
    </row>
    <row r="12" ht="15.0" customHeight="1">
      <c r="A12" s="39">
        <v>8.0</v>
      </c>
      <c r="B12" s="39" t="s">
        <v>317</v>
      </c>
      <c r="C12" s="39" t="s">
        <v>318</v>
      </c>
      <c r="D12" s="42">
        <v>280.0</v>
      </c>
      <c r="E12" s="42">
        <v>170.0</v>
      </c>
      <c r="F12" s="71">
        <f t="shared" si="1"/>
        <v>450</v>
      </c>
      <c r="G12" s="39" t="s">
        <v>319</v>
      </c>
    </row>
    <row r="13" ht="15.0" customHeight="1">
      <c r="A13" s="39">
        <v>9.0</v>
      </c>
      <c r="B13" s="39" t="s">
        <v>320</v>
      </c>
      <c r="C13" s="39" t="s">
        <v>318</v>
      </c>
      <c r="D13" s="42">
        <v>1200.0</v>
      </c>
      <c r="E13" s="42">
        <v>600.0</v>
      </c>
      <c r="F13" s="71">
        <f t="shared" si="1"/>
        <v>1800</v>
      </c>
      <c r="G13" s="39" t="s">
        <v>321</v>
      </c>
    </row>
    <row r="14" ht="15.0" customHeight="1">
      <c r="A14" s="39">
        <v>10.0</v>
      </c>
      <c r="B14" s="39" t="s">
        <v>322</v>
      </c>
      <c r="C14" s="39" t="s">
        <v>281</v>
      </c>
      <c r="D14" s="42">
        <v>1000.0</v>
      </c>
      <c r="E14" s="42">
        <v>450.0</v>
      </c>
      <c r="F14" s="71">
        <f t="shared" si="1"/>
        <v>1450</v>
      </c>
      <c r="G14" s="39" t="s">
        <v>323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2:G2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29"/>
    <col customWidth="1" min="2" max="2" width="7.14"/>
    <col customWidth="1" min="3" max="3" width="35.71"/>
    <col customWidth="1" min="4" max="4" width="21.43"/>
    <col customWidth="1" min="5" max="5" width="14.29"/>
    <col customWidth="1" min="6" max="6" width="21.43"/>
    <col customWidth="1" min="7" max="26" width="8.86"/>
  </cols>
  <sheetData>
    <row r="1" ht="22.5" customHeight="1">
      <c r="A1" s="72" t="s">
        <v>324</v>
      </c>
      <c r="B1" s="18"/>
      <c r="C1" s="18"/>
      <c r="D1" s="18"/>
      <c r="E1" s="18"/>
      <c r="F1" s="19"/>
    </row>
    <row r="2" ht="15.0" customHeight="1">
      <c r="A2" s="73" t="s">
        <v>325</v>
      </c>
      <c r="B2" s="18"/>
      <c r="C2" s="18"/>
      <c r="D2" s="18"/>
      <c r="E2" s="18"/>
      <c r="F2" s="19"/>
    </row>
    <row r="3" ht="15.0" customHeight="1">
      <c r="B3" s="74" t="s">
        <v>326</v>
      </c>
      <c r="C3" s="39" t="str">
        <f>Dashboard!C19</f>
        <v/>
      </c>
      <c r="E3" s="74" t="s">
        <v>327</v>
      </c>
      <c r="F3" s="39" t="str">
        <f>Dashboard!C20</f>
        <v/>
      </c>
    </row>
    <row r="4" ht="7.5" customHeight="1"/>
    <row r="5" ht="15.0" customHeight="1">
      <c r="B5" s="75" t="s">
        <v>55</v>
      </c>
      <c r="C5" s="18"/>
      <c r="D5" s="18"/>
      <c r="E5" s="18"/>
      <c r="F5" s="19"/>
    </row>
    <row r="6" ht="18.75" customHeight="1">
      <c r="B6" s="76" t="s">
        <v>328</v>
      </c>
      <c r="C6" s="18"/>
      <c r="D6" s="18"/>
      <c r="E6" s="19"/>
    </row>
    <row r="7" ht="15.0" customHeight="1">
      <c r="B7" s="77">
        <v>1.0</v>
      </c>
      <c r="C7" s="39" t="s">
        <v>329</v>
      </c>
      <c r="D7" s="78" t="str">
        <f>Main_BOQ!L13</f>
        <v/>
      </c>
      <c r="E7" s="79">
        <f t="shared" ref="E7:E14" si="1">IF($D$20&gt;0,D7/$D$20,0)</f>
        <v>0</v>
      </c>
    </row>
    <row r="8" ht="15.0" customHeight="1">
      <c r="B8" s="80">
        <v>2.0</v>
      </c>
      <c r="C8" s="81" t="s">
        <v>330</v>
      </c>
      <c r="D8" s="78">
        <f>Main_BOQ!L22</f>
        <v>1747600</v>
      </c>
      <c r="E8" s="82">
        <f t="shared" si="1"/>
        <v>0.09100495486</v>
      </c>
    </row>
    <row r="9" ht="15.0" customHeight="1">
      <c r="B9" s="77">
        <v>3.0</v>
      </c>
      <c r="C9" s="39" t="s">
        <v>331</v>
      </c>
      <c r="D9" s="78">
        <f>Main_BOQ!L30</f>
        <v>1284000</v>
      </c>
      <c r="E9" s="79">
        <f t="shared" si="1"/>
        <v>0.06686333374</v>
      </c>
    </row>
    <row r="10" ht="15.0" customHeight="1">
      <c r="B10" s="80">
        <v>4.0</v>
      </c>
      <c r="C10" s="81" t="s">
        <v>332</v>
      </c>
      <c r="D10" s="78">
        <f>Main_BOQ!L39</f>
        <v>180450</v>
      </c>
      <c r="E10" s="82">
        <f t="shared" si="1"/>
        <v>0.009396797955</v>
      </c>
    </row>
    <row r="11" ht="15.0" customHeight="1">
      <c r="B11" s="77">
        <v>5.0</v>
      </c>
      <c r="C11" s="39" t="s">
        <v>333</v>
      </c>
      <c r="D11" s="78">
        <f>Main_BOQ!L52</f>
        <v>5291500</v>
      </c>
      <c r="E11" s="79">
        <f t="shared" si="1"/>
        <v>0.2755508804</v>
      </c>
    </row>
    <row r="12" ht="15.0" customHeight="1">
      <c r="B12" s="80">
        <v>6.0</v>
      </c>
      <c r="C12" s="81" t="s">
        <v>334</v>
      </c>
      <c r="D12" s="78">
        <f>Main_BOQ!L62</f>
        <v>1571750</v>
      </c>
      <c r="E12" s="82">
        <f t="shared" si="1"/>
        <v>0.08184769845</v>
      </c>
    </row>
    <row r="13" ht="15.0" customHeight="1">
      <c r="B13" s="77">
        <v>7.0</v>
      </c>
      <c r="C13" s="39" t="s">
        <v>335</v>
      </c>
      <c r="D13" s="78">
        <f>Main_BOQ!L76</f>
        <v>4184000</v>
      </c>
      <c r="E13" s="79">
        <f t="shared" si="1"/>
        <v>0.2178786514</v>
      </c>
    </row>
    <row r="14" ht="15.0" customHeight="1">
      <c r="B14" s="80">
        <v>8.0</v>
      </c>
      <c r="C14" s="81" t="s">
        <v>336</v>
      </c>
      <c r="D14" s="78">
        <f>Main_BOQ!L87</f>
        <v>1079000</v>
      </c>
      <c r="E14" s="82">
        <f t="shared" si="1"/>
        <v>0.05618811301</v>
      </c>
    </row>
    <row r="15" ht="15.0" customHeight="1">
      <c r="B15" s="83">
        <v>9.0</v>
      </c>
      <c r="C15" s="18"/>
      <c r="D15" s="18"/>
      <c r="E15" s="19"/>
    </row>
    <row r="16" ht="15.0" customHeight="1">
      <c r="B16" s="80">
        <v>10.0</v>
      </c>
      <c r="C16" s="81" t="s">
        <v>337</v>
      </c>
      <c r="D16" s="78">
        <f>Main_BOQ!L102</f>
        <v>570900</v>
      </c>
      <c r="E16" s="82">
        <f t="shared" ref="E16:E20" si="2">IF($D$20&gt;0,D16/$D$20,0)</f>
        <v>0.02972918788</v>
      </c>
    </row>
    <row r="17" ht="15.0" customHeight="1">
      <c r="B17" s="77">
        <v>11.0</v>
      </c>
      <c r="C17" s="39" t="s">
        <v>338</v>
      </c>
      <c r="D17" s="78">
        <f>Main_BOQ!L114</f>
        <v>2672250</v>
      </c>
      <c r="E17" s="79">
        <f t="shared" si="2"/>
        <v>0.1391554078</v>
      </c>
    </row>
    <row r="18" ht="15.0" customHeight="1">
      <c r="B18" s="80">
        <v>12.0</v>
      </c>
      <c r="C18" s="81" t="s">
        <v>339</v>
      </c>
      <c r="D18" s="78">
        <f>Main_BOQ!L124</f>
        <v>368500</v>
      </c>
      <c r="E18" s="82">
        <f t="shared" si="2"/>
        <v>0.01918936019</v>
      </c>
    </row>
    <row r="19" ht="15.0" customHeight="1">
      <c r="B19" s="77">
        <v>13.0</v>
      </c>
      <c r="C19" s="39" t="s">
        <v>340</v>
      </c>
      <c r="D19" s="78">
        <f>Main_BOQ!L132</f>
        <v>253400</v>
      </c>
      <c r="E19" s="79">
        <f t="shared" si="2"/>
        <v>0.01319561431</v>
      </c>
    </row>
    <row r="20" ht="15.0" customHeight="1">
      <c r="B20" s="84"/>
      <c r="C20" s="84" t="s">
        <v>341</v>
      </c>
      <c r="D20" s="85">
        <f>SUM(D7:D19)</f>
        <v>19203350</v>
      </c>
      <c r="E20" s="86">
        <f t="shared" si="2"/>
        <v>1</v>
      </c>
    </row>
    <row r="21" ht="15.0" customHeight="1">
      <c r="B21" s="17" t="s">
        <v>342</v>
      </c>
      <c r="C21" s="18"/>
      <c r="D21" s="18"/>
      <c r="E21" s="19"/>
    </row>
    <row r="22" ht="15.0" customHeight="1">
      <c r="B22" s="87" t="s">
        <v>343</v>
      </c>
      <c r="C22" s="18"/>
      <c r="D22" s="18"/>
      <c r="E22" s="19"/>
    </row>
    <row r="23" ht="15.0" customHeight="1">
      <c r="C23" s="39" t="s">
        <v>344</v>
      </c>
      <c r="D23" s="88">
        <f>D20*0.05</f>
        <v>960167.5</v>
      </c>
      <c r="E23" s="79">
        <f t="shared" ref="E23:E27" si="3">IF($D$20&gt;0,D23/$D$20,0)</f>
        <v>0.05</v>
      </c>
    </row>
    <row r="24" ht="15.0" customHeight="1">
      <c r="C24" s="39" t="s">
        <v>264</v>
      </c>
      <c r="D24" s="88">
        <f>D20*0.03</f>
        <v>576100.5</v>
      </c>
      <c r="E24" s="79">
        <f t="shared" si="3"/>
        <v>0.03</v>
      </c>
    </row>
    <row r="25" ht="15.0" customHeight="1">
      <c r="C25" s="39" t="s">
        <v>345</v>
      </c>
      <c r="D25" s="88">
        <v>150000.0</v>
      </c>
      <c r="E25" s="79">
        <f t="shared" si="3"/>
        <v>0.007811137119</v>
      </c>
    </row>
    <row r="26" ht="15.0" customHeight="1">
      <c r="C26" s="39" t="s">
        <v>346</v>
      </c>
      <c r="D26" s="88">
        <v>250000.0</v>
      </c>
      <c r="E26" s="79">
        <f t="shared" si="3"/>
        <v>0.01301856187</v>
      </c>
    </row>
    <row r="27" ht="15.0" customHeight="1">
      <c r="B27" s="89"/>
      <c r="C27" s="89" t="s">
        <v>347</v>
      </c>
      <c r="D27" s="90">
        <f>SUM(D23:D26)</f>
        <v>1936268</v>
      </c>
      <c r="E27" s="91">
        <f t="shared" si="3"/>
        <v>0.100829699</v>
      </c>
    </row>
    <row r="28" ht="15.75" customHeight="1"/>
    <row r="29" ht="15.0" customHeight="1">
      <c r="B29" s="92" t="s">
        <v>342</v>
      </c>
      <c r="C29" s="18"/>
      <c r="D29" s="18"/>
      <c r="E29" s="19"/>
    </row>
    <row r="30" ht="15.0" customHeight="1">
      <c r="B30" s="20" t="s">
        <v>348</v>
      </c>
      <c r="F30" s="93">
        <f>SUM(D7:D13)+SUM(D16:D19)</f>
        <v>18124350</v>
      </c>
    </row>
    <row r="31" ht="15.0" customHeight="1">
      <c r="B31" s="94" t="s">
        <v>349</v>
      </c>
      <c r="F31" s="43">
        <f>F30*0.09</f>
        <v>1631191.5</v>
      </c>
    </row>
    <row r="32" ht="15.0" customHeight="1">
      <c r="B32" s="94" t="s">
        <v>350</v>
      </c>
      <c r="F32" s="43">
        <f>F30*0.09</f>
        <v>1631191.5</v>
      </c>
    </row>
    <row r="33" ht="15.0" customHeight="1">
      <c r="B33" s="20" t="s">
        <v>351</v>
      </c>
      <c r="F33" s="93">
        <f>F31+F32</f>
        <v>3262383</v>
      </c>
    </row>
    <row r="34" ht="16.5" customHeight="1">
      <c r="B34" s="95" t="s">
        <v>352</v>
      </c>
      <c r="C34" s="96"/>
      <c r="D34" s="96"/>
      <c r="E34" s="96"/>
      <c r="F34" s="97">
        <f>F30+F33</f>
        <v>21386733</v>
      </c>
    </row>
    <row r="35" ht="15.75" customHeight="1"/>
    <row r="36" ht="15.0" customHeight="1">
      <c r="B36" s="98" t="s">
        <v>353</v>
      </c>
      <c r="C36" s="18"/>
      <c r="D36" s="18"/>
      <c r="E36" s="19"/>
    </row>
    <row r="37" ht="15.0" customHeight="1">
      <c r="B37" s="99" t="s">
        <v>354</v>
      </c>
      <c r="C37" s="18"/>
      <c r="D37" s="18"/>
      <c r="E37" s="19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29:E29"/>
    <mergeCell ref="B30:E30"/>
    <mergeCell ref="B31:E31"/>
    <mergeCell ref="B32:E32"/>
    <mergeCell ref="B33:E33"/>
    <mergeCell ref="B34:E34"/>
    <mergeCell ref="B36:E36"/>
    <mergeCell ref="B37:E37"/>
    <mergeCell ref="A1:F1"/>
    <mergeCell ref="A2:F2"/>
    <mergeCell ref="B5:F5"/>
    <mergeCell ref="B6:E6"/>
    <mergeCell ref="B15:E15"/>
    <mergeCell ref="B21:E21"/>
    <mergeCell ref="B22:E22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149.43"/>
    <col customWidth="1" min="3" max="3" width="4.29"/>
    <col customWidth="1" min="4" max="26" width="8.86"/>
  </cols>
  <sheetData>
    <row r="1" ht="30.0" customHeight="1">
      <c r="A1" s="100" t="s">
        <v>355</v>
      </c>
      <c r="B1" s="19"/>
    </row>
    <row r="4" ht="15.0" customHeight="1">
      <c r="B4" s="101" t="s">
        <v>356</v>
      </c>
    </row>
    <row r="5" ht="15.0" customHeight="1">
      <c r="B5" s="39" t="s">
        <v>357</v>
      </c>
    </row>
    <row r="7" ht="15.0" customHeight="1">
      <c r="B7" s="101" t="s">
        <v>358</v>
      </c>
    </row>
    <row r="9" ht="15.0" customHeight="1">
      <c r="B9" s="102" t="s">
        <v>359</v>
      </c>
    </row>
    <row r="10" ht="15.0" customHeight="1">
      <c r="B10" s="39" t="s">
        <v>360</v>
      </c>
    </row>
    <row r="11" ht="15.0" customHeight="1">
      <c r="B11" s="39" t="s">
        <v>361</v>
      </c>
    </row>
    <row r="12" ht="15.0" customHeight="1">
      <c r="B12" s="39" t="s">
        <v>362</v>
      </c>
    </row>
    <row r="13" ht="15.0" customHeight="1">
      <c r="B13" s="39" t="s">
        <v>363</v>
      </c>
    </row>
    <row r="15" ht="15.0" customHeight="1">
      <c r="B15" s="102" t="s">
        <v>364</v>
      </c>
    </row>
    <row r="16" ht="15.0" customHeight="1">
      <c r="B16" s="39" t="s">
        <v>365</v>
      </c>
    </row>
    <row r="17" ht="15.0" customHeight="1">
      <c r="B17" s="39" t="s">
        <v>366</v>
      </c>
    </row>
    <row r="18" ht="15.0" customHeight="1">
      <c r="B18" s="39" t="s">
        <v>367</v>
      </c>
    </row>
    <row r="19" ht="15.0" customHeight="1">
      <c r="B19" s="39" t="s">
        <v>368</v>
      </c>
    </row>
    <row r="20" ht="15.0" customHeight="1">
      <c r="A20" s="103" t="s">
        <v>369</v>
      </c>
      <c r="B20" s="18"/>
      <c r="C20" s="19"/>
    </row>
    <row r="21" ht="15.0" customHeight="1">
      <c r="A21" s="104" t="s">
        <v>370</v>
      </c>
      <c r="B21" s="105" t="s">
        <v>371</v>
      </c>
    </row>
    <row r="22" ht="15.0" customHeight="1">
      <c r="A22" s="39" t="s">
        <v>372</v>
      </c>
      <c r="B22" s="39" t="s">
        <v>373</v>
      </c>
    </row>
    <row r="23" ht="15.0" customHeight="1">
      <c r="A23" s="39" t="s">
        <v>374</v>
      </c>
      <c r="B23" s="39" t="s">
        <v>375</v>
      </c>
    </row>
    <row r="24" ht="15.0" customHeight="1">
      <c r="A24" s="39" t="s">
        <v>376</v>
      </c>
      <c r="B24" s="39" t="s">
        <v>377</v>
      </c>
    </row>
    <row r="25" ht="15.0" customHeight="1">
      <c r="A25" s="39" t="s">
        <v>378</v>
      </c>
      <c r="B25" s="39" t="s">
        <v>379</v>
      </c>
    </row>
    <row r="26" ht="15.0" customHeight="1">
      <c r="A26" s="39" t="s">
        <v>42</v>
      </c>
      <c r="B26" s="102" t="s">
        <v>380</v>
      </c>
    </row>
    <row r="27" ht="15.0" customHeight="1">
      <c r="A27" s="39" t="s">
        <v>381</v>
      </c>
      <c r="B27" s="39" t="s">
        <v>382</v>
      </c>
    </row>
    <row r="28" ht="15.0" customHeight="1">
      <c r="A28" s="39" t="s">
        <v>383</v>
      </c>
      <c r="B28" s="39" t="s">
        <v>384</v>
      </c>
    </row>
    <row r="29" ht="15.0" customHeight="1">
      <c r="A29" s="39" t="s">
        <v>385</v>
      </c>
      <c r="B29" s="39" t="s">
        <v>386</v>
      </c>
    </row>
    <row r="30" ht="15.0" customHeight="1">
      <c r="A30" s="39" t="s">
        <v>47</v>
      </c>
      <c r="B30" s="39" t="s">
        <v>387</v>
      </c>
    </row>
    <row r="31" ht="15.0" customHeight="1">
      <c r="B31" s="102" t="s">
        <v>388</v>
      </c>
    </row>
    <row r="32" ht="15.0" customHeight="1">
      <c r="B32" s="39" t="s">
        <v>389</v>
      </c>
    </row>
    <row r="33" ht="15.0" customHeight="1">
      <c r="A33" s="103" t="s">
        <v>390</v>
      </c>
      <c r="B33" s="18"/>
      <c r="C33" s="19"/>
    </row>
    <row r="34" ht="15.0" customHeight="1">
      <c r="A34" s="39" t="s">
        <v>391</v>
      </c>
      <c r="B34" s="39" t="s">
        <v>392</v>
      </c>
    </row>
    <row r="35" ht="15.0" customHeight="1">
      <c r="A35" s="39" t="s">
        <v>393</v>
      </c>
      <c r="B35" s="39" t="s">
        <v>394</v>
      </c>
    </row>
    <row r="36" ht="15.0" customHeight="1">
      <c r="B36" s="102" t="s">
        <v>395</v>
      </c>
    </row>
    <row r="37" ht="15.0" customHeight="1">
      <c r="B37" s="39" t="s">
        <v>396</v>
      </c>
    </row>
    <row r="38" ht="15.0" customHeight="1">
      <c r="B38" s="39" t="s">
        <v>397</v>
      </c>
    </row>
    <row r="39" ht="15.75" customHeight="1"/>
    <row r="40" ht="15.0" customHeight="1">
      <c r="B40" s="101" t="s">
        <v>398</v>
      </c>
    </row>
    <row r="41" ht="15.75" customHeight="1"/>
    <row r="42" ht="15.0" customHeight="1">
      <c r="B42" s="39" t="s">
        <v>399</v>
      </c>
    </row>
    <row r="43" ht="15.0" customHeight="1">
      <c r="B43" s="39" t="s">
        <v>400</v>
      </c>
    </row>
    <row r="44" ht="15.0" customHeight="1">
      <c r="B44" s="39" t="s">
        <v>401</v>
      </c>
    </row>
    <row r="45" ht="15.0" customHeight="1">
      <c r="B45" s="39" t="s">
        <v>402</v>
      </c>
    </row>
    <row r="46" ht="15.0" customHeight="1">
      <c r="B46" s="39" t="s">
        <v>403</v>
      </c>
    </row>
    <row r="47" ht="15.0" customHeight="1">
      <c r="B47" s="39" t="s">
        <v>404</v>
      </c>
    </row>
    <row r="48" ht="15.0" customHeight="1">
      <c r="B48" s="39" t="s">
        <v>405</v>
      </c>
    </row>
    <row r="49" ht="15.75" customHeight="1"/>
    <row r="50" ht="15.0" customHeight="1">
      <c r="B50" s="101" t="s">
        <v>406</v>
      </c>
    </row>
    <row r="51" ht="15.75" customHeight="1"/>
    <row r="52" ht="15.0" customHeight="1">
      <c r="B52" s="39" t="s">
        <v>407</v>
      </c>
    </row>
    <row r="53" ht="15.0" customHeight="1">
      <c r="B53" s="39" t="s">
        <v>408</v>
      </c>
    </row>
    <row r="54" ht="15.0" customHeight="1">
      <c r="B54" s="39" t="s">
        <v>409</v>
      </c>
    </row>
    <row r="55" ht="15.0" customHeight="1">
      <c r="B55" s="39" t="s">
        <v>410</v>
      </c>
    </row>
    <row r="56" ht="15.75" customHeight="1"/>
    <row r="57" ht="15.0" customHeight="1">
      <c r="B57" s="39" t="s">
        <v>411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0:C20"/>
    <mergeCell ref="A33:C33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5.71"/>
    <col customWidth="1" min="3" max="3" width="18.71"/>
    <col customWidth="1" min="4" max="4" width="16.14"/>
    <col customWidth="1" min="5" max="5" width="13.29"/>
    <col customWidth="1" min="6" max="6" width="14.14"/>
    <col customWidth="1" min="7" max="7" width="16.86"/>
    <col customWidth="1" min="8" max="8" width="17.86"/>
    <col customWidth="1" min="9" max="9" width="18.57"/>
    <col customWidth="1" min="10" max="10" width="17.57"/>
    <col customWidth="1" min="11" max="11" width="16.29"/>
    <col customWidth="1" min="12" max="12" width="15.29"/>
    <col customWidth="1" min="13" max="13" width="12.71"/>
    <col customWidth="1" min="14" max="26" width="8.86"/>
  </cols>
  <sheetData>
    <row r="1" ht="15.0" customHeight="1">
      <c r="A1" s="106" t="s">
        <v>412</v>
      </c>
      <c r="B1" s="106" t="s">
        <v>413</v>
      </c>
      <c r="C1" s="106" t="s">
        <v>414</v>
      </c>
      <c r="D1" s="106" t="s">
        <v>415</v>
      </c>
      <c r="E1" s="106" t="s">
        <v>416</v>
      </c>
      <c r="F1" s="106" t="s">
        <v>417</v>
      </c>
      <c r="G1" s="106" t="s">
        <v>418</v>
      </c>
      <c r="H1" s="106" t="s">
        <v>419</v>
      </c>
      <c r="I1" s="106" t="s">
        <v>420</v>
      </c>
      <c r="J1" s="106" t="s">
        <v>421</v>
      </c>
      <c r="K1" s="106" t="s">
        <v>422</v>
      </c>
      <c r="L1" s="106" t="s">
        <v>423</v>
      </c>
      <c r="M1" s="106" t="s">
        <v>424</v>
      </c>
    </row>
    <row r="2" ht="15.0" customHeight="1">
      <c r="A2" s="39" t="s">
        <v>6</v>
      </c>
      <c r="B2" s="39" t="s">
        <v>60</v>
      </c>
      <c r="C2" s="39" t="s">
        <v>425</v>
      </c>
      <c r="D2" s="39" t="s">
        <v>279</v>
      </c>
      <c r="E2" s="39" t="s">
        <v>426</v>
      </c>
      <c r="F2" s="39" t="s">
        <v>427</v>
      </c>
      <c r="G2" s="39" t="s">
        <v>428</v>
      </c>
      <c r="H2" s="39" t="s">
        <v>429</v>
      </c>
      <c r="I2" s="39" t="s">
        <v>182</v>
      </c>
      <c r="J2" s="39" t="s">
        <v>430</v>
      </c>
      <c r="K2" s="39" t="s">
        <v>431</v>
      </c>
      <c r="L2" s="39" t="s">
        <v>432</v>
      </c>
      <c r="M2" s="39" t="s">
        <v>433</v>
      </c>
    </row>
    <row r="3" ht="15.0" customHeight="1">
      <c r="A3" s="39" t="s">
        <v>434</v>
      </c>
      <c r="B3" s="39" t="s">
        <v>281</v>
      </c>
      <c r="C3" s="39" t="s">
        <v>435</v>
      </c>
      <c r="D3" s="39" t="s">
        <v>286</v>
      </c>
      <c r="E3" s="39" t="s">
        <v>436</v>
      </c>
      <c r="F3" s="39" t="s">
        <v>437</v>
      </c>
      <c r="G3" s="39" t="s">
        <v>438</v>
      </c>
      <c r="H3" s="39" t="s">
        <v>439</v>
      </c>
      <c r="I3" s="39" t="s">
        <v>440</v>
      </c>
      <c r="J3" s="39" t="s">
        <v>441</v>
      </c>
      <c r="K3" s="39" t="s">
        <v>442</v>
      </c>
      <c r="L3" s="39" t="s">
        <v>443</v>
      </c>
      <c r="M3" s="39" t="s">
        <v>444</v>
      </c>
    </row>
    <row r="4" ht="15.0" customHeight="1">
      <c r="B4" s="39" t="s">
        <v>157</v>
      </c>
      <c r="C4" s="39" t="s">
        <v>445</v>
      </c>
      <c r="D4" s="39" t="s">
        <v>288</v>
      </c>
      <c r="E4" s="39" t="s">
        <v>446</v>
      </c>
      <c r="F4" s="39" t="s">
        <v>447</v>
      </c>
      <c r="G4" s="39" t="s">
        <v>448</v>
      </c>
      <c r="H4" s="39" t="s">
        <v>449</v>
      </c>
      <c r="I4" s="39" t="s">
        <v>450</v>
      </c>
      <c r="J4" s="39" t="s">
        <v>451</v>
      </c>
      <c r="K4" s="39" t="s">
        <v>452</v>
      </c>
      <c r="L4" s="39" t="s">
        <v>453</v>
      </c>
      <c r="M4" s="39" t="s">
        <v>454</v>
      </c>
    </row>
    <row r="5" ht="15.0" customHeight="1">
      <c r="B5" s="39" t="s">
        <v>122</v>
      </c>
      <c r="C5" s="39" t="s">
        <v>455</v>
      </c>
      <c r="D5" s="39" t="s">
        <v>456</v>
      </c>
      <c r="E5" s="39" t="s">
        <v>457</v>
      </c>
      <c r="F5" s="39" t="s">
        <v>458</v>
      </c>
      <c r="G5" s="39" t="s">
        <v>459</v>
      </c>
      <c r="H5" s="39" t="s">
        <v>460</v>
      </c>
      <c r="I5" s="39" t="s">
        <v>461</v>
      </c>
      <c r="J5" s="39" t="s">
        <v>462</v>
      </c>
      <c r="K5" s="39" t="s">
        <v>463</v>
      </c>
      <c r="L5" s="39" t="s">
        <v>464</v>
      </c>
      <c r="M5" s="39" t="s">
        <v>465</v>
      </c>
    </row>
    <row r="6" ht="15.0" customHeight="1">
      <c r="B6" s="39" t="s">
        <v>466</v>
      </c>
      <c r="C6" s="39" t="s">
        <v>467</v>
      </c>
      <c r="D6" s="39" t="s">
        <v>290</v>
      </c>
      <c r="E6" s="39" t="s">
        <v>468</v>
      </c>
      <c r="F6" s="39" t="s">
        <v>469</v>
      </c>
      <c r="G6" s="39" t="s">
        <v>470</v>
      </c>
      <c r="H6" s="39" t="s">
        <v>471</v>
      </c>
      <c r="I6" s="39" t="s">
        <v>472</v>
      </c>
      <c r="J6" s="39" t="s">
        <v>473</v>
      </c>
      <c r="K6" s="39" t="s">
        <v>474</v>
      </c>
      <c r="L6" s="39" t="s">
        <v>475</v>
      </c>
      <c r="M6" s="39" t="s">
        <v>476</v>
      </c>
    </row>
    <row r="7" ht="15.0" customHeight="1">
      <c r="B7" s="39" t="s">
        <v>105</v>
      </c>
      <c r="C7" s="39" t="s">
        <v>477</v>
      </c>
      <c r="D7" s="39" t="s">
        <v>292</v>
      </c>
      <c r="E7" s="39" t="s">
        <v>478</v>
      </c>
      <c r="F7" s="39" t="s">
        <v>479</v>
      </c>
      <c r="G7" s="39" t="s">
        <v>480</v>
      </c>
      <c r="H7" s="39" t="s">
        <v>481</v>
      </c>
      <c r="I7" s="39" t="s">
        <v>482</v>
      </c>
      <c r="J7" s="39" t="s">
        <v>483</v>
      </c>
      <c r="K7" s="39" t="s">
        <v>484</v>
      </c>
      <c r="L7" s="39" t="s">
        <v>485</v>
      </c>
      <c r="M7" s="39" t="s">
        <v>486</v>
      </c>
    </row>
    <row r="8" ht="15.0" customHeight="1">
      <c r="B8" s="39" t="s">
        <v>140</v>
      </c>
      <c r="C8" s="39" t="s">
        <v>487</v>
      </c>
      <c r="D8" s="39" t="s">
        <v>294</v>
      </c>
      <c r="E8" s="39" t="s">
        <v>488</v>
      </c>
      <c r="F8" s="39" t="s">
        <v>489</v>
      </c>
      <c r="G8" s="39" t="s">
        <v>490</v>
      </c>
      <c r="H8" s="39" t="s">
        <v>491</v>
      </c>
      <c r="I8" s="39" t="s">
        <v>492</v>
      </c>
      <c r="J8" s="39" t="s">
        <v>493</v>
      </c>
      <c r="K8" s="39" t="s">
        <v>494</v>
      </c>
      <c r="M8" s="39" t="s">
        <v>495</v>
      </c>
    </row>
    <row r="9" ht="15.0" customHeight="1">
      <c r="B9" s="39" t="s">
        <v>318</v>
      </c>
      <c r="C9" s="39" t="s">
        <v>496</v>
      </c>
      <c r="D9" s="39" t="s">
        <v>296</v>
      </c>
      <c r="F9" s="39" t="s">
        <v>497</v>
      </c>
      <c r="G9" s="39" t="s">
        <v>498</v>
      </c>
      <c r="H9" s="39" t="s">
        <v>499</v>
      </c>
      <c r="I9" s="39" t="s">
        <v>500</v>
      </c>
      <c r="J9" s="39" t="s">
        <v>501</v>
      </c>
      <c r="K9" s="39" t="s">
        <v>430</v>
      </c>
      <c r="M9" s="39" t="s">
        <v>502</v>
      </c>
    </row>
    <row r="10" ht="15.0" customHeight="1">
      <c r="B10" s="39" t="s">
        <v>148</v>
      </c>
      <c r="C10" s="39" t="s">
        <v>503</v>
      </c>
      <c r="D10" s="39" t="s">
        <v>298</v>
      </c>
      <c r="F10" s="39" t="s">
        <v>504</v>
      </c>
      <c r="G10" s="39" t="s">
        <v>505</v>
      </c>
      <c r="I10" s="39" t="s">
        <v>506</v>
      </c>
      <c r="J10" s="39" t="s">
        <v>507</v>
      </c>
      <c r="M10" s="39" t="s">
        <v>508</v>
      </c>
    </row>
    <row r="11" ht="15.0" customHeight="1">
      <c r="B11" s="39" t="s">
        <v>509</v>
      </c>
      <c r="C11" s="39" t="s">
        <v>510</v>
      </c>
      <c r="D11" s="39" t="s">
        <v>511</v>
      </c>
    </row>
    <row r="12" ht="15.0" customHeight="1">
      <c r="C12" s="39" t="s">
        <v>512</v>
      </c>
      <c r="D12" s="39" t="s">
        <v>513</v>
      </c>
    </row>
    <row r="13" ht="15.0" customHeight="1">
      <c r="C13" s="39" t="s">
        <v>514</v>
      </c>
      <c r="D13" s="39" t="s">
        <v>515</v>
      </c>
    </row>
    <row r="14" ht="15.0" customHeight="1">
      <c r="C14" s="39" t="s">
        <v>516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7.14"/>
    <col customWidth="1" min="2" max="2" width="12.86"/>
    <col customWidth="1" min="3" max="3" width="28.57"/>
    <col customWidth="1" min="4" max="4" width="18.57"/>
    <col customWidth="1" min="5" max="5" width="7.14"/>
    <col customWidth="1" min="6" max="6" width="8.57"/>
    <col customWidth="1" min="7" max="7" width="11.43"/>
    <col customWidth="1" min="8" max="10" width="14.29"/>
    <col customWidth="1" min="11" max="26" width="8.86"/>
  </cols>
  <sheetData>
    <row r="1" ht="19.5" customHeight="1">
      <c r="A1" s="107" t="s">
        <v>517</v>
      </c>
      <c r="B1" s="18"/>
      <c r="C1" s="18"/>
      <c r="D1" s="18"/>
      <c r="E1" s="18"/>
      <c r="F1" s="18"/>
      <c r="G1" s="18"/>
      <c r="H1" s="18"/>
      <c r="I1" s="18"/>
      <c r="J1" s="19"/>
    </row>
    <row r="2" ht="15.0" customHeight="1">
      <c r="A2" s="75" t="s">
        <v>518</v>
      </c>
      <c r="B2" s="18"/>
      <c r="C2" s="18"/>
      <c r="D2" s="18"/>
      <c r="E2" s="18"/>
      <c r="F2" s="18"/>
      <c r="G2" s="18"/>
      <c r="H2" s="18"/>
      <c r="I2" s="18"/>
      <c r="J2" s="19"/>
    </row>
    <row r="3" ht="15.0" customHeight="1">
      <c r="A3" s="108" t="s">
        <v>22</v>
      </c>
      <c r="B3" s="109" t="s">
        <v>519</v>
      </c>
      <c r="D3" s="108" t="s">
        <v>520</v>
      </c>
      <c r="E3" s="39" t="s">
        <v>521</v>
      </c>
    </row>
    <row r="5" ht="14.25" customHeight="1">
      <c r="A5" s="110" t="s">
        <v>55</v>
      </c>
      <c r="B5" s="110" t="s">
        <v>270</v>
      </c>
      <c r="C5" s="110" t="s">
        <v>522</v>
      </c>
      <c r="D5" s="110" t="s">
        <v>523</v>
      </c>
      <c r="E5" s="110" t="s">
        <v>272</v>
      </c>
      <c r="F5" s="110" t="s">
        <v>524</v>
      </c>
      <c r="G5" s="110" t="s">
        <v>525</v>
      </c>
      <c r="H5" s="110" t="s">
        <v>526</v>
      </c>
      <c r="I5" s="110" t="s">
        <v>527</v>
      </c>
      <c r="J5" s="110" t="s">
        <v>277</v>
      </c>
    </row>
    <row r="7" ht="15.0" customHeight="1">
      <c r="A7" s="111" t="s">
        <v>528</v>
      </c>
      <c r="B7" s="18"/>
      <c r="C7" s="18"/>
      <c r="D7" s="18"/>
      <c r="E7" s="18"/>
      <c r="F7" s="18"/>
      <c r="G7" s="18"/>
      <c r="H7" s="18"/>
      <c r="I7" s="18"/>
      <c r="J7" s="19"/>
    </row>
    <row r="8" ht="15.0" customHeight="1">
      <c r="A8" s="112">
        <v>1.0</v>
      </c>
      <c r="B8" s="112" t="s">
        <v>279</v>
      </c>
      <c r="C8" s="112" t="s">
        <v>529</v>
      </c>
      <c r="D8" s="112" t="s">
        <v>530</v>
      </c>
      <c r="E8" s="112" t="s">
        <v>281</v>
      </c>
      <c r="F8" s="113">
        <v>320.0</v>
      </c>
      <c r="G8" s="114">
        <v>95.0</v>
      </c>
      <c r="H8" s="114">
        <f t="shared" ref="H8:H16" si="1">F8*G8</f>
        <v>30400</v>
      </c>
      <c r="I8" s="112" t="s">
        <v>443</v>
      </c>
      <c r="J8" s="112"/>
    </row>
    <row r="9" ht="15.0" customHeight="1">
      <c r="A9" s="112">
        <v>2.0</v>
      </c>
      <c r="B9" s="112" t="s">
        <v>279</v>
      </c>
      <c r="C9" s="112" t="s">
        <v>531</v>
      </c>
      <c r="D9" s="112" t="s">
        <v>532</v>
      </c>
      <c r="E9" s="112" t="s">
        <v>122</v>
      </c>
      <c r="F9" s="113">
        <v>85.0</v>
      </c>
      <c r="G9" s="114">
        <v>45.0</v>
      </c>
      <c r="H9" s="114">
        <f t="shared" si="1"/>
        <v>3825</v>
      </c>
      <c r="I9" s="112" t="s">
        <v>443</v>
      </c>
      <c r="J9" s="112"/>
    </row>
    <row r="10" ht="15.0" customHeight="1">
      <c r="A10" s="112">
        <v>3.0</v>
      </c>
      <c r="B10" s="112" t="s">
        <v>279</v>
      </c>
      <c r="C10" s="112" t="s">
        <v>533</v>
      </c>
      <c r="D10" s="112" t="s">
        <v>534</v>
      </c>
      <c r="E10" s="112" t="s">
        <v>281</v>
      </c>
      <c r="F10" s="113">
        <v>280.0</v>
      </c>
      <c r="G10" s="114">
        <v>85.0</v>
      </c>
      <c r="H10" s="114">
        <f t="shared" si="1"/>
        <v>23800</v>
      </c>
      <c r="I10" s="112" t="s">
        <v>443</v>
      </c>
      <c r="J10" s="112"/>
    </row>
    <row r="11" ht="15.0" customHeight="1">
      <c r="A11" s="115">
        <v>4.0</v>
      </c>
      <c r="B11" s="115" t="s">
        <v>279</v>
      </c>
      <c r="C11" s="115" t="s">
        <v>535</v>
      </c>
      <c r="D11" s="115" t="s">
        <v>93</v>
      </c>
      <c r="E11" s="115" t="s">
        <v>281</v>
      </c>
      <c r="F11" s="116">
        <v>60.0</v>
      </c>
      <c r="G11" s="117">
        <v>145.0</v>
      </c>
      <c r="H11" s="117">
        <f t="shared" si="1"/>
        <v>8700</v>
      </c>
      <c r="I11" s="115" t="s">
        <v>453</v>
      </c>
      <c r="J11" s="115"/>
    </row>
    <row r="12" ht="15.0" customHeight="1">
      <c r="A12" s="112">
        <v>5.0</v>
      </c>
      <c r="B12" s="112" t="s">
        <v>279</v>
      </c>
      <c r="C12" s="112" t="s">
        <v>536</v>
      </c>
      <c r="D12" s="112" t="s">
        <v>537</v>
      </c>
      <c r="E12" s="112" t="s">
        <v>281</v>
      </c>
      <c r="F12" s="113">
        <v>850.0</v>
      </c>
      <c r="G12" s="114">
        <v>28.0</v>
      </c>
      <c r="H12" s="114">
        <f t="shared" si="1"/>
        <v>23800</v>
      </c>
      <c r="I12" s="112" t="s">
        <v>443</v>
      </c>
      <c r="J12" s="112"/>
    </row>
    <row r="13" ht="15.0" customHeight="1">
      <c r="A13" s="115">
        <v>6.0</v>
      </c>
      <c r="B13" s="115" t="s">
        <v>279</v>
      </c>
      <c r="C13" s="115" t="s">
        <v>538</v>
      </c>
      <c r="D13" s="115" t="s">
        <v>121</v>
      </c>
      <c r="E13" s="115" t="s">
        <v>281</v>
      </c>
      <c r="F13" s="116">
        <v>65.0</v>
      </c>
      <c r="G13" s="117">
        <v>950.0</v>
      </c>
      <c r="H13" s="117">
        <f t="shared" si="1"/>
        <v>61750</v>
      </c>
      <c r="I13" s="115" t="s">
        <v>453</v>
      </c>
      <c r="J13" s="115"/>
    </row>
    <row r="14" ht="15.0" customHeight="1">
      <c r="A14" s="112">
        <v>7.0</v>
      </c>
      <c r="B14" s="112" t="s">
        <v>279</v>
      </c>
      <c r="C14" s="112" t="s">
        <v>539</v>
      </c>
      <c r="D14" s="112" t="s">
        <v>540</v>
      </c>
      <c r="E14" s="112" t="s">
        <v>105</v>
      </c>
      <c r="F14" s="113">
        <v>1.0</v>
      </c>
      <c r="G14" s="114">
        <v>18000.0</v>
      </c>
      <c r="H14" s="114">
        <f t="shared" si="1"/>
        <v>18000</v>
      </c>
      <c r="I14" s="112" t="s">
        <v>443</v>
      </c>
      <c r="J14" s="112"/>
    </row>
    <row r="15" ht="15.0" customHeight="1">
      <c r="A15" s="112">
        <v>8.0</v>
      </c>
      <c r="B15" s="112" t="s">
        <v>279</v>
      </c>
      <c r="C15" s="112" t="s">
        <v>541</v>
      </c>
      <c r="D15" s="112" t="s">
        <v>430</v>
      </c>
      <c r="E15" s="112" t="s">
        <v>318</v>
      </c>
      <c r="F15" s="113">
        <v>12.0</v>
      </c>
      <c r="G15" s="114">
        <v>450.0</v>
      </c>
      <c r="H15" s="114">
        <f t="shared" si="1"/>
        <v>5400</v>
      </c>
      <c r="I15" s="112" t="s">
        <v>443</v>
      </c>
      <c r="J15" s="112"/>
    </row>
    <row r="16" ht="15.0" customHeight="1">
      <c r="A16" s="112">
        <v>9.0</v>
      </c>
      <c r="B16" s="112" t="s">
        <v>279</v>
      </c>
      <c r="C16" s="112" t="s">
        <v>164</v>
      </c>
      <c r="D16" s="112" t="s">
        <v>542</v>
      </c>
      <c r="E16" s="112" t="s">
        <v>318</v>
      </c>
      <c r="F16" s="113">
        <v>8.0</v>
      </c>
      <c r="G16" s="114">
        <v>650.0</v>
      </c>
      <c r="H16" s="114">
        <f t="shared" si="1"/>
        <v>5200</v>
      </c>
      <c r="I16" s="112" t="s">
        <v>443</v>
      </c>
      <c r="J16" s="112"/>
    </row>
    <row r="17" ht="15.0" customHeight="1">
      <c r="A17" s="118" t="s">
        <v>543</v>
      </c>
      <c r="B17" s="18"/>
      <c r="C17" s="18"/>
      <c r="D17" s="18"/>
      <c r="E17" s="18"/>
      <c r="F17" s="18"/>
      <c r="G17" s="19"/>
      <c r="H17" s="119">
        <f>SUM(H8:H16)</f>
        <v>180875</v>
      </c>
      <c r="I17" s="120"/>
      <c r="J17" s="120"/>
    </row>
    <row r="19" ht="15.0" customHeight="1">
      <c r="A19" s="111" t="s">
        <v>285</v>
      </c>
      <c r="B19" s="18"/>
      <c r="C19" s="18"/>
      <c r="D19" s="18"/>
      <c r="E19" s="18"/>
      <c r="F19" s="18"/>
      <c r="G19" s="18"/>
      <c r="H19" s="18"/>
      <c r="I19" s="18"/>
      <c r="J19" s="19"/>
    </row>
    <row r="20" ht="15.0" customHeight="1">
      <c r="A20" s="112">
        <v>1.0</v>
      </c>
      <c r="B20" s="112" t="s">
        <v>544</v>
      </c>
      <c r="C20" s="112" t="s">
        <v>545</v>
      </c>
      <c r="D20" s="112" t="s">
        <v>427</v>
      </c>
      <c r="E20" s="112" t="s">
        <v>281</v>
      </c>
      <c r="F20" s="113">
        <v>180.0</v>
      </c>
      <c r="G20" s="114">
        <v>95.0</v>
      </c>
      <c r="H20" s="114">
        <f t="shared" ref="H20:H28" si="2">F20*G20</f>
        <v>17100</v>
      </c>
      <c r="I20" s="112" t="s">
        <v>443</v>
      </c>
      <c r="J20" s="112"/>
    </row>
    <row r="21" ht="15.0" customHeight="1">
      <c r="A21" s="115">
        <v>2.0</v>
      </c>
      <c r="B21" s="115" t="s">
        <v>544</v>
      </c>
      <c r="C21" s="115" t="s">
        <v>322</v>
      </c>
      <c r="D21" s="115" t="s">
        <v>546</v>
      </c>
      <c r="E21" s="115" t="s">
        <v>281</v>
      </c>
      <c r="F21" s="116">
        <v>85.0</v>
      </c>
      <c r="G21" s="117">
        <v>1250.0</v>
      </c>
      <c r="H21" s="117">
        <f t="shared" si="2"/>
        <v>106250</v>
      </c>
      <c r="I21" s="115" t="s">
        <v>453</v>
      </c>
      <c r="J21" s="115"/>
    </row>
    <row r="22" ht="15.0" customHeight="1">
      <c r="A22" s="115">
        <v>3.0</v>
      </c>
      <c r="B22" s="115" t="s">
        <v>544</v>
      </c>
      <c r="C22" s="115" t="s">
        <v>547</v>
      </c>
      <c r="D22" s="115" t="s">
        <v>548</v>
      </c>
      <c r="E22" s="115" t="s">
        <v>281</v>
      </c>
      <c r="F22" s="116">
        <v>35.0</v>
      </c>
      <c r="G22" s="117">
        <v>850.0</v>
      </c>
      <c r="H22" s="117">
        <f t="shared" si="2"/>
        <v>29750</v>
      </c>
      <c r="I22" s="115" t="s">
        <v>453</v>
      </c>
      <c r="J22" s="115"/>
    </row>
    <row r="23" ht="15.0" customHeight="1">
      <c r="A23" s="112">
        <v>4.0</v>
      </c>
      <c r="B23" s="112" t="s">
        <v>544</v>
      </c>
      <c r="C23" s="112" t="s">
        <v>549</v>
      </c>
      <c r="D23" s="112" t="s">
        <v>550</v>
      </c>
      <c r="E23" s="112" t="s">
        <v>281</v>
      </c>
      <c r="F23" s="113">
        <v>18.0</v>
      </c>
      <c r="G23" s="114">
        <v>750.0</v>
      </c>
      <c r="H23" s="114">
        <f t="shared" si="2"/>
        <v>13500</v>
      </c>
      <c r="I23" s="112" t="s">
        <v>443</v>
      </c>
      <c r="J23" s="112"/>
    </row>
    <row r="24" ht="15.0" customHeight="1">
      <c r="A24" s="112">
        <v>5.0</v>
      </c>
      <c r="B24" s="112" t="s">
        <v>544</v>
      </c>
      <c r="C24" s="112" t="s">
        <v>551</v>
      </c>
      <c r="D24" s="112" t="s">
        <v>552</v>
      </c>
      <c r="E24" s="112" t="s">
        <v>281</v>
      </c>
      <c r="F24" s="113">
        <v>160.0</v>
      </c>
      <c r="G24" s="114">
        <v>85.0</v>
      </c>
      <c r="H24" s="114">
        <f t="shared" si="2"/>
        <v>13600</v>
      </c>
      <c r="I24" s="112" t="s">
        <v>443</v>
      </c>
      <c r="J24" s="112"/>
    </row>
    <row r="25" ht="15.0" customHeight="1">
      <c r="A25" s="115">
        <v>6.0</v>
      </c>
      <c r="B25" s="115" t="s">
        <v>544</v>
      </c>
      <c r="C25" s="115" t="s">
        <v>553</v>
      </c>
      <c r="D25" s="115" t="s">
        <v>159</v>
      </c>
      <c r="E25" s="115" t="s">
        <v>281</v>
      </c>
      <c r="F25" s="116">
        <v>25.0</v>
      </c>
      <c r="G25" s="117">
        <v>145.0</v>
      </c>
      <c r="H25" s="117">
        <f t="shared" si="2"/>
        <v>3625</v>
      </c>
      <c r="I25" s="115" t="s">
        <v>453</v>
      </c>
      <c r="J25" s="115"/>
    </row>
    <row r="26" ht="15.0" customHeight="1">
      <c r="A26" s="112">
        <v>7.0</v>
      </c>
      <c r="B26" s="112" t="s">
        <v>544</v>
      </c>
      <c r="C26" s="112" t="s">
        <v>554</v>
      </c>
      <c r="D26" s="112" t="s">
        <v>537</v>
      </c>
      <c r="E26" s="112" t="s">
        <v>281</v>
      </c>
      <c r="F26" s="113">
        <v>520.0</v>
      </c>
      <c r="G26" s="114">
        <v>28.0</v>
      </c>
      <c r="H26" s="114">
        <f t="shared" si="2"/>
        <v>14560</v>
      </c>
      <c r="I26" s="112" t="s">
        <v>443</v>
      </c>
      <c r="J26" s="112"/>
    </row>
    <row r="27" ht="15.0" customHeight="1">
      <c r="A27" s="112">
        <v>8.0</v>
      </c>
      <c r="B27" s="112" t="s">
        <v>544</v>
      </c>
      <c r="C27" s="112" t="s">
        <v>555</v>
      </c>
      <c r="D27" s="112" t="s">
        <v>556</v>
      </c>
      <c r="E27" s="112" t="s">
        <v>318</v>
      </c>
      <c r="F27" s="113">
        <v>1.0</v>
      </c>
      <c r="G27" s="114">
        <v>3500.0</v>
      </c>
      <c r="H27" s="114">
        <f t="shared" si="2"/>
        <v>3500</v>
      </c>
      <c r="I27" s="112" t="s">
        <v>443</v>
      </c>
      <c r="J27" s="112"/>
    </row>
    <row r="28" ht="15.0" customHeight="1">
      <c r="A28" s="112">
        <v>9.0</v>
      </c>
      <c r="B28" s="112" t="s">
        <v>544</v>
      </c>
      <c r="C28" s="112" t="s">
        <v>557</v>
      </c>
      <c r="D28" s="112" t="s">
        <v>254</v>
      </c>
      <c r="E28" s="112" t="s">
        <v>148</v>
      </c>
      <c r="F28" s="113">
        <v>1.0</v>
      </c>
      <c r="G28" s="114">
        <v>8500.0</v>
      </c>
      <c r="H28" s="114">
        <f t="shared" si="2"/>
        <v>8500</v>
      </c>
      <c r="I28" s="112" t="s">
        <v>443</v>
      </c>
      <c r="J28" s="112"/>
    </row>
    <row r="29" ht="15.0" customHeight="1">
      <c r="A29" s="118" t="s">
        <v>558</v>
      </c>
      <c r="B29" s="18"/>
      <c r="C29" s="18"/>
      <c r="D29" s="18"/>
      <c r="E29" s="18"/>
      <c r="F29" s="18"/>
      <c r="G29" s="19"/>
      <c r="H29" s="119">
        <f>SUM(H20:H28)</f>
        <v>210385</v>
      </c>
      <c r="I29" s="120"/>
      <c r="J29" s="120"/>
    </row>
    <row r="30" ht="15.75" customHeight="1"/>
    <row r="31" ht="15.0" customHeight="1">
      <c r="A31" s="111" t="s">
        <v>287</v>
      </c>
      <c r="B31" s="18"/>
      <c r="C31" s="18"/>
      <c r="D31" s="18"/>
      <c r="E31" s="18"/>
      <c r="F31" s="18"/>
      <c r="G31" s="18"/>
      <c r="H31" s="18"/>
      <c r="I31" s="18"/>
      <c r="J31" s="19"/>
    </row>
    <row r="32" ht="15.0" customHeight="1">
      <c r="A32" s="112">
        <v>1.0</v>
      </c>
      <c r="B32" s="112" t="s">
        <v>288</v>
      </c>
      <c r="C32" s="112" t="s">
        <v>545</v>
      </c>
      <c r="D32" s="112" t="s">
        <v>427</v>
      </c>
      <c r="E32" s="112" t="s">
        <v>281</v>
      </c>
      <c r="F32" s="113">
        <v>140.0</v>
      </c>
      <c r="G32" s="114">
        <v>95.0</v>
      </c>
      <c r="H32" s="114">
        <f t="shared" ref="H32:H37" si="3">F32*G32</f>
        <v>13300</v>
      </c>
      <c r="I32" s="112" t="s">
        <v>443</v>
      </c>
      <c r="J32" s="112"/>
    </row>
    <row r="33" ht="15.0" customHeight="1">
      <c r="A33" s="112">
        <v>2.0</v>
      </c>
      <c r="B33" s="112" t="s">
        <v>288</v>
      </c>
      <c r="C33" s="112" t="s">
        <v>322</v>
      </c>
      <c r="D33" s="112" t="s">
        <v>550</v>
      </c>
      <c r="E33" s="112" t="s">
        <v>281</v>
      </c>
      <c r="F33" s="113">
        <v>65.0</v>
      </c>
      <c r="G33" s="114">
        <v>1150.0</v>
      </c>
      <c r="H33" s="114">
        <f t="shared" si="3"/>
        <v>74750</v>
      </c>
      <c r="I33" s="112" t="s">
        <v>443</v>
      </c>
      <c r="J33" s="112"/>
    </row>
    <row r="34" ht="15.0" customHeight="1">
      <c r="A34" s="112">
        <v>3.0</v>
      </c>
      <c r="B34" s="112" t="s">
        <v>288</v>
      </c>
      <c r="C34" s="112" t="s">
        <v>559</v>
      </c>
      <c r="D34" s="112" t="s">
        <v>550</v>
      </c>
      <c r="E34" s="112" t="s">
        <v>281</v>
      </c>
      <c r="F34" s="113">
        <v>12.0</v>
      </c>
      <c r="G34" s="114">
        <v>700.0</v>
      </c>
      <c r="H34" s="114">
        <f t="shared" si="3"/>
        <v>8400</v>
      </c>
      <c r="I34" s="112" t="s">
        <v>443</v>
      </c>
      <c r="J34" s="112"/>
    </row>
    <row r="35" ht="15.0" customHeight="1">
      <c r="A35" s="112">
        <v>4.0</v>
      </c>
      <c r="B35" s="112" t="s">
        <v>288</v>
      </c>
      <c r="C35" s="112" t="s">
        <v>551</v>
      </c>
      <c r="D35" s="112" t="s">
        <v>552</v>
      </c>
      <c r="E35" s="112" t="s">
        <v>281</v>
      </c>
      <c r="F35" s="113">
        <v>120.0</v>
      </c>
      <c r="G35" s="114">
        <v>85.0</v>
      </c>
      <c r="H35" s="114">
        <f t="shared" si="3"/>
        <v>10200</v>
      </c>
      <c r="I35" s="112" t="s">
        <v>443</v>
      </c>
      <c r="J35" s="112"/>
    </row>
    <row r="36" ht="15.0" customHeight="1">
      <c r="A36" s="112">
        <v>5.0</v>
      </c>
      <c r="B36" s="112" t="s">
        <v>288</v>
      </c>
      <c r="C36" s="112" t="s">
        <v>554</v>
      </c>
      <c r="D36" s="112" t="s">
        <v>560</v>
      </c>
      <c r="E36" s="112" t="s">
        <v>281</v>
      </c>
      <c r="F36" s="113">
        <v>420.0</v>
      </c>
      <c r="G36" s="114">
        <v>22.0</v>
      </c>
      <c r="H36" s="114">
        <f t="shared" si="3"/>
        <v>9240</v>
      </c>
      <c r="I36" s="112" t="s">
        <v>443</v>
      </c>
      <c r="J36" s="112"/>
    </row>
    <row r="37" ht="15.0" customHeight="1">
      <c r="A37" s="112">
        <v>6.0</v>
      </c>
      <c r="B37" s="112" t="s">
        <v>288</v>
      </c>
      <c r="C37" s="112" t="s">
        <v>557</v>
      </c>
      <c r="D37" s="112" t="s">
        <v>254</v>
      </c>
      <c r="E37" s="112" t="s">
        <v>148</v>
      </c>
      <c r="F37" s="113">
        <v>1.0</v>
      </c>
      <c r="G37" s="114">
        <v>6500.0</v>
      </c>
      <c r="H37" s="114">
        <f t="shared" si="3"/>
        <v>6500</v>
      </c>
      <c r="I37" s="112" t="s">
        <v>443</v>
      </c>
      <c r="J37" s="112"/>
    </row>
    <row r="38" ht="15.0" customHeight="1">
      <c r="A38" s="118" t="s">
        <v>561</v>
      </c>
      <c r="B38" s="18"/>
      <c r="C38" s="18"/>
      <c r="D38" s="18"/>
      <c r="E38" s="18"/>
      <c r="F38" s="18"/>
      <c r="G38" s="19"/>
      <c r="H38" s="119">
        <f>SUM(H32:H37)</f>
        <v>122390</v>
      </c>
      <c r="I38" s="120"/>
      <c r="J38" s="120"/>
    </row>
    <row r="39" ht="15.75" customHeight="1"/>
    <row r="40" ht="15.0" customHeight="1">
      <c r="A40" s="111" t="s">
        <v>289</v>
      </c>
      <c r="B40" s="18"/>
      <c r="C40" s="18"/>
      <c r="D40" s="18"/>
      <c r="E40" s="18"/>
      <c r="F40" s="18"/>
      <c r="G40" s="18"/>
      <c r="H40" s="18"/>
      <c r="I40" s="18"/>
      <c r="J40" s="19"/>
    </row>
    <row r="41" ht="15.0" customHeight="1">
      <c r="A41" s="112">
        <v>1.0</v>
      </c>
      <c r="B41" s="112" t="s">
        <v>290</v>
      </c>
      <c r="C41" s="112" t="s">
        <v>562</v>
      </c>
      <c r="D41" s="112" t="s">
        <v>563</v>
      </c>
      <c r="E41" s="112" t="s">
        <v>281</v>
      </c>
      <c r="F41" s="113">
        <v>85.0</v>
      </c>
      <c r="G41" s="114">
        <v>75.0</v>
      </c>
      <c r="H41" s="114">
        <f t="shared" ref="H41:H51" si="4">F41*G41</f>
        <v>6375</v>
      </c>
      <c r="I41" s="112" t="s">
        <v>443</v>
      </c>
      <c r="J41" s="112"/>
    </row>
    <row r="42" ht="15.0" customHeight="1">
      <c r="A42" s="112">
        <v>2.0</v>
      </c>
      <c r="B42" s="112" t="s">
        <v>290</v>
      </c>
      <c r="C42" s="112" t="s">
        <v>564</v>
      </c>
      <c r="D42" s="112" t="s">
        <v>427</v>
      </c>
      <c r="E42" s="112" t="s">
        <v>281</v>
      </c>
      <c r="F42" s="113">
        <v>180.0</v>
      </c>
      <c r="G42" s="114">
        <v>85.0</v>
      </c>
      <c r="H42" s="114">
        <f t="shared" si="4"/>
        <v>15300</v>
      </c>
      <c r="I42" s="112" t="s">
        <v>443</v>
      </c>
      <c r="J42" s="112"/>
    </row>
    <row r="43" ht="15.0" customHeight="1">
      <c r="A43" s="115">
        <v>3.0</v>
      </c>
      <c r="B43" s="115" t="s">
        <v>290</v>
      </c>
      <c r="C43" s="115" t="s">
        <v>565</v>
      </c>
      <c r="D43" s="115" t="s">
        <v>566</v>
      </c>
      <c r="E43" s="115" t="s">
        <v>281</v>
      </c>
      <c r="F43" s="116">
        <v>35.0</v>
      </c>
      <c r="G43" s="117">
        <v>320.0</v>
      </c>
      <c r="H43" s="117">
        <f t="shared" si="4"/>
        <v>11200</v>
      </c>
      <c r="I43" s="115" t="s">
        <v>453</v>
      </c>
      <c r="J43" s="115"/>
    </row>
    <row r="44" ht="15.0" customHeight="1">
      <c r="A44" s="115">
        <v>4.0</v>
      </c>
      <c r="B44" s="115" t="s">
        <v>290</v>
      </c>
      <c r="C44" s="115" t="s">
        <v>567</v>
      </c>
      <c r="D44" s="115" t="s">
        <v>568</v>
      </c>
      <c r="E44" s="115" t="s">
        <v>122</v>
      </c>
      <c r="F44" s="116">
        <v>14.0</v>
      </c>
      <c r="G44" s="117">
        <v>2800.0</v>
      </c>
      <c r="H44" s="117">
        <f t="shared" si="4"/>
        <v>39200</v>
      </c>
      <c r="I44" s="115" t="s">
        <v>453</v>
      </c>
      <c r="J44" s="115"/>
    </row>
    <row r="45" ht="15.0" customHeight="1">
      <c r="A45" s="115">
        <v>5.0</v>
      </c>
      <c r="B45" s="115" t="s">
        <v>290</v>
      </c>
      <c r="C45" s="115" t="s">
        <v>569</v>
      </c>
      <c r="D45" s="115" t="s">
        <v>570</v>
      </c>
      <c r="E45" s="115" t="s">
        <v>122</v>
      </c>
      <c r="F45" s="116">
        <v>12.0</v>
      </c>
      <c r="G45" s="117">
        <v>2200.0</v>
      </c>
      <c r="H45" s="117">
        <f t="shared" si="4"/>
        <v>26400</v>
      </c>
      <c r="I45" s="115" t="s">
        <v>453</v>
      </c>
      <c r="J45" s="115"/>
    </row>
    <row r="46" ht="15.0" customHeight="1">
      <c r="A46" s="115">
        <v>6.0</v>
      </c>
      <c r="B46" s="115" t="s">
        <v>290</v>
      </c>
      <c r="C46" s="115" t="s">
        <v>571</v>
      </c>
      <c r="D46" s="115" t="s">
        <v>121</v>
      </c>
      <c r="E46" s="115" t="s">
        <v>105</v>
      </c>
      <c r="F46" s="116">
        <v>1.0</v>
      </c>
      <c r="G46" s="117">
        <v>28000.0</v>
      </c>
      <c r="H46" s="117">
        <f t="shared" si="4"/>
        <v>28000</v>
      </c>
      <c r="I46" s="115" t="s">
        <v>453</v>
      </c>
      <c r="J46" s="115"/>
    </row>
    <row r="47" ht="15.0" customHeight="1">
      <c r="A47" s="115">
        <v>7.0</v>
      </c>
      <c r="B47" s="115" t="s">
        <v>290</v>
      </c>
      <c r="C47" s="115" t="s">
        <v>572</v>
      </c>
      <c r="D47" s="115" t="s">
        <v>573</v>
      </c>
      <c r="E47" s="115" t="s">
        <v>105</v>
      </c>
      <c r="F47" s="116">
        <v>1.0</v>
      </c>
      <c r="G47" s="117">
        <v>8500.0</v>
      </c>
      <c r="H47" s="117">
        <f t="shared" si="4"/>
        <v>8500</v>
      </c>
      <c r="I47" s="115" t="s">
        <v>453</v>
      </c>
      <c r="J47" s="115"/>
    </row>
    <row r="48" ht="15.0" customHeight="1">
      <c r="A48" s="121">
        <v>8.0</v>
      </c>
      <c r="B48" s="121" t="s">
        <v>290</v>
      </c>
      <c r="C48" s="121" t="s">
        <v>574</v>
      </c>
      <c r="D48" s="121" t="s">
        <v>575</v>
      </c>
      <c r="E48" s="121" t="s">
        <v>105</v>
      </c>
      <c r="F48" s="122">
        <v>1.0</v>
      </c>
      <c r="G48" s="123">
        <v>18000.0</v>
      </c>
      <c r="H48" s="123">
        <f t="shared" si="4"/>
        <v>18000</v>
      </c>
      <c r="I48" s="121" t="s">
        <v>464</v>
      </c>
      <c r="J48" s="121"/>
    </row>
    <row r="49" ht="15.0" customHeight="1">
      <c r="A49" s="112">
        <v>9.0</v>
      </c>
      <c r="B49" s="112" t="s">
        <v>290</v>
      </c>
      <c r="C49" s="112" t="s">
        <v>576</v>
      </c>
      <c r="D49" s="112" t="s">
        <v>577</v>
      </c>
      <c r="E49" s="112" t="s">
        <v>281</v>
      </c>
      <c r="F49" s="113">
        <v>25.0</v>
      </c>
      <c r="G49" s="114">
        <v>450.0</v>
      </c>
      <c r="H49" s="114">
        <f t="shared" si="4"/>
        <v>11250</v>
      </c>
      <c r="I49" s="112" t="s">
        <v>443</v>
      </c>
      <c r="J49" s="112"/>
    </row>
    <row r="50" ht="15.0" customHeight="1">
      <c r="A50" s="112">
        <v>10.0</v>
      </c>
      <c r="B50" s="112" t="s">
        <v>290</v>
      </c>
      <c r="C50" s="112" t="s">
        <v>557</v>
      </c>
      <c r="D50" s="112" t="s">
        <v>254</v>
      </c>
      <c r="E50" s="112" t="s">
        <v>148</v>
      </c>
      <c r="F50" s="113">
        <v>1.0</v>
      </c>
      <c r="G50" s="114">
        <v>12000.0</v>
      </c>
      <c r="H50" s="114">
        <f t="shared" si="4"/>
        <v>12000</v>
      </c>
      <c r="I50" s="112" t="s">
        <v>443</v>
      </c>
      <c r="J50" s="112"/>
    </row>
    <row r="51" ht="15.0" customHeight="1">
      <c r="A51" s="112">
        <v>11.0</v>
      </c>
      <c r="B51" s="112" t="s">
        <v>290</v>
      </c>
      <c r="C51" s="112" t="s">
        <v>578</v>
      </c>
      <c r="D51" s="112" t="s">
        <v>579</v>
      </c>
      <c r="E51" s="112" t="s">
        <v>148</v>
      </c>
      <c r="F51" s="113">
        <v>1.0</v>
      </c>
      <c r="G51" s="114">
        <v>8500.0</v>
      </c>
      <c r="H51" s="114">
        <f t="shared" si="4"/>
        <v>8500</v>
      </c>
      <c r="I51" s="112" t="s">
        <v>443</v>
      </c>
      <c r="J51" s="112"/>
    </row>
    <row r="52" ht="15.0" customHeight="1">
      <c r="A52" s="118" t="s">
        <v>580</v>
      </c>
      <c r="B52" s="18"/>
      <c r="C52" s="18"/>
      <c r="D52" s="18"/>
      <c r="E52" s="18"/>
      <c r="F52" s="18"/>
      <c r="G52" s="19"/>
      <c r="H52" s="119">
        <f>SUM(H41:H51)</f>
        <v>184725</v>
      </c>
      <c r="I52" s="120"/>
      <c r="J52" s="120"/>
    </row>
    <row r="53" ht="15.75" customHeight="1"/>
    <row r="54" ht="15.0" customHeight="1">
      <c r="A54" s="111" t="s">
        <v>581</v>
      </c>
      <c r="B54" s="18"/>
      <c r="C54" s="18"/>
      <c r="D54" s="18"/>
      <c r="E54" s="18"/>
      <c r="F54" s="18"/>
      <c r="G54" s="18"/>
      <c r="H54" s="18"/>
      <c r="I54" s="18"/>
      <c r="J54" s="19"/>
    </row>
    <row r="55" ht="15.0" customHeight="1">
      <c r="A55" s="112">
        <v>1.0</v>
      </c>
      <c r="B55" s="112" t="s">
        <v>582</v>
      </c>
      <c r="C55" s="112" t="s">
        <v>562</v>
      </c>
      <c r="D55" s="112" t="s">
        <v>563</v>
      </c>
      <c r="E55" s="112" t="s">
        <v>281</v>
      </c>
      <c r="F55" s="113">
        <v>45.0</v>
      </c>
      <c r="G55" s="114">
        <v>85.0</v>
      </c>
      <c r="H55" s="114">
        <f t="shared" ref="H55:H64" si="5">F55*G55</f>
        <v>3825</v>
      </c>
      <c r="I55" s="112" t="s">
        <v>443</v>
      </c>
      <c r="J55" s="112"/>
    </row>
    <row r="56" ht="15.0" customHeight="1">
      <c r="A56" s="115">
        <v>2.0</v>
      </c>
      <c r="B56" s="115" t="s">
        <v>582</v>
      </c>
      <c r="C56" s="115" t="s">
        <v>564</v>
      </c>
      <c r="D56" s="115" t="s">
        <v>583</v>
      </c>
      <c r="E56" s="115" t="s">
        <v>281</v>
      </c>
      <c r="F56" s="116">
        <v>140.0</v>
      </c>
      <c r="G56" s="117">
        <v>95.0</v>
      </c>
      <c r="H56" s="117">
        <f t="shared" si="5"/>
        <v>13300</v>
      </c>
      <c r="I56" s="115" t="s">
        <v>453</v>
      </c>
      <c r="J56" s="115"/>
    </row>
    <row r="57" ht="15.0" customHeight="1">
      <c r="A57" s="112">
        <v>3.0</v>
      </c>
      <c r="B57" s="112" t="s">
        <v>582</v>
      </c>
      <c r="C57" s="112" t="s">
        <v>584</v>
      </c>
      <c r="D57" s="112" t="s">
        <v>585</v>
      </c>
      <c r="E57" s="112" t="s">
        <v>281</v>
      </c>
      <c r="F57" s="113">
        <v>40.0</v>
      </c>
      <c r="G57" s="114">
        <v>65.0</v>
      </c>
      <c r="H57" s="114">
        <f t="shared" si="5"/>
        <v>2600</v>
      </c>
      <c r="I57" s="112" t="s">
        <v>443</v>
      </c>
      <c r="J57" s="112"/>
    </row>
    <row r="58" ht="15.0" customHeight="1">
      <c r="A58" s="115">
        <v>4.0</v>
      </c>
      <c r="B58" s="115" t="s">
        <v>582</v>
      </c>
      <c r="C58" s="115" t="s">
        <v>177</v>
      </c>
      <c r="D58" s="115" t="s">
        <v>182</v>
      </c>
      <c r="E58" s="115" t="s">
        <v>105</v>
      </c>
      <c r="F58" s="116">
        <v>1.0</v>
      </c>
      <c r="G58" s="117">
        <v>12000.0</v>
      </c>
      <c r="H58" s="117">
        <f t="shared" si="5"/>
        <v>12000</v>
      </c>
      <c r="I58" s="115" t="s">
        <v>453</v>
      </c>
      <c r="J58" s="115"/>
    </row>
    <row r="59" ht="15.0" customHeight="1">
      <c r="A59" s="112">
        <v>5.0</v>
      </c>
      <c r="B59" s="112" t="s">
        <v>582</v>
      </c>
      <c r="C59" s="112" t="s">
        <v>179</v>
      </c>
      <c r="D59" s="112" t="s">
        <v>440</v>
      </c>
      <c r="E59" s="112" t="s">
        <v>105</v>
      </c>
      <c r="F59" s="113">
        <v>1.0</v>
      </c>
      <c r="G59" s="114">
        <v>4500.0</v>
      </c>
      <c r="H59" s="114">
        <f t="shared" si="5"/>
        <v>4500</v>
      </c>
      <c r="I59" s="112" t="s">
        <v>443</v>
      </c>
      <c r="J59" s="112"/>
    </row>
    <row r="60" ht="15.0" customHeight="1">
      <c r="A60" s="121">
        <v>6.0</v>
      </c>
      <c r="B60" s="121" t="s">
        <v>582</v>
      </c>
      <c r="C60" s="121" t="s">
        <v>183</v>
      </c>
      <c r="D60" s="121" t="s">
        <v>450</v>
      </c>
      <c r="E60" s="121" t="s">
        <v>140</v>
      </c>
      <c r="F60" s="122">
        <v>1.0</v>
      </c>
      <c r="G60" s="123">
        <v>15000.0</v>
      </c>
      <c r="H60" s="123">
        <f t="shared" si="5"/>
        <v>15000</v>
      </c>
      <c r="I60" s="121" t="s">
        <v>464</v>
      </c>
      <c r="J60" s="121"/>
    </row>
    <row r="61" ht="15.0" customHeight="1">
      <c r="A61" s="112">
        <v>7.0</v>
      </c>
      <c r="B61" s="112" t="s">
        <v>582</v>
      </c>
      <c r="C61" s="112" t="s">
        <v>586</v>
      </c>
      <c r="D61" s="112" t="s">
        <v>587</v>
      </c>
      <c r="E61" s="112" t="s">
        <v>105</v>
      </c>
      <c r="F61" s="113">
        <v>1.0</v>
      </c>
      <c r="G61" s="114">
        <v>3500.0</v>
      </c>
      <c r="H61" s="114">
        <f t="shared" si="5"/>
        <v>3500</v>
      </c>
      <c r="I61" s="112" t="s">
        <v>443</v>
      </c>
      <c r="J61" s="112"/>
    </row>
    <row r="62" ht="15.0" customHeight="1">
      <c r="A62" s="115">
        <v>8.0</v>
      </c>
      <c r="B62" s="115" t="s">
        <v>582</v>
      </c>
      <c r="C62" s="115" t="s">
        <v>588</v>
      </c>
      <c r="D62" s="115" t="s">
        <v>589</v>
      </c>
      <c r="E62" s="115" t="s">
        <v>281</v>
      </c>
      <c r="F62" s="116">
        <v>15.0</v>
      </c>
      <c r="G62" s="117">
        <v>450.0</v>
      </c>
      <c r="H62" s="117">
        <f t="shared" si="5"/>
        <v>6750</v>
      </c>
      <c r="I62" s="115" t="s">
        <v>453</v>
      </c>
      <c r="J62" s="115"/>
    </row>
    <row r="63" ht="15.0" customHeight="1">
      <c r="A63" s="112">
        <v>9.0</v>
      </c>
      <c r="B63" s="112" t="s">
        <v>582</v>
      </c>
      <c r="C63" s="112" t="s">
        <v>590</v>
      </c>
      <c r="D63" s="112" t="s">
        <v>254</v>
      </c>
      <c r="E63" s="112" t="s">
        <v>148</v>
      </c>
      <c r="F63" s="113">
        <v>1.0</v>
      </c>
      <c r="G63" s="114">
        <v>4500.0</v>
      </c>
      <c r="H63" s="114">
        <f t="shared" si="5"/>
        <v>4500</v>
      </c>
      <c r="I63" s="112" t="s">
        <v>443</v>
      </c>
      <c r="J63" s="112"/>
    </row>
    <row r="64" ht="15.0" customHeight="1">
      <c r="A64" s="112">
        <v>10.0</v>
      </c>
      <c r="B64" s="112" t="s">
        <v>582</v>
      </c>
      <c r="C64" s="112" t="s">
        <v>591</v>
      </c>
      <c r="D64" s="112" t="s">
        <v>254</v>
      </c>
      <c r="E64" s="112" t="s">
        <v>148</v>
      </c>
      <c r="F64" s="113">
        <v>1.0</v>
      </c>
      <c r="G64" s="114">
        <v>12000.0</v>
      </c>
      <c r="H64" s="114">
        <f t="shared" si="5"/>
        <v>12000</v>
      </c>
      <c r="I64" s="112" t="s">
        <v>443</v>
      </c>
      <c r="J64" s="112"/>
    </row>
    <row r="65" ht="15.0" customHeight="1">
      <c r="A65" s="118" t="s">
        <v>592</v>
      </c>
      <c r="B65" s="18"/>
      <c r="C65" s="18"/>
      <c r="D65" s="18"/>
      <c r="E65" s="18"/>
      <c r="F65" s="18"/>
      <c r="G65" s="19"/>
      <c r="H65" s="119">
        <f>SUM(H55:H64)</f>
        <v>77975</v>
      </c>
      <c r="I65" s="120"/>
      <c r="J65" s="120"/>
    </row>
    <row r="66" ht="15.75" customHeight="1"/>
    <row r="67" ht="15.0" customHeight="1">
      <c r="A67" s="111" t="s">
        <v>593</v>
      </c>
      <c r="B67" s="18"/>
      <c r="C67" s="18"/>
      <c r="D67" s="18"/>
      <c r="E67" s="18"/>
      <c r="F67" s="18"/>
      <c r="G67" s="18"/>
      <c r="H67" s="18"/>
      <c r="I67" s="18"/>
      <c r="J67" s="19"/>
    </row>
    <row r="68" ht="15.0" customHeight="1">
      <c r="A68" s="112">
        <v>1.0</v>
      </c>
      <c r="B68" s="112" t="s">
        <v>594</v>
      </c>
      <c r="C68" s="112" t="s">
        <v>562</v>
      </c>
      <c r="D68" s="112" t="s">
        <v>563</v>
      </c>
      <c r="E68" s="112" t="s">
        <v>281</v>
      </c>
      <c r="F68" s="113">
        <v>35.0</v>
      </c>
      <c r="G68" s="114">
        <v>75.0</v>
      </c>
      <c r="H68" s="114">
        <f t="shared" ref="H68:H75" si="6">F68*G68</f>
        <v>2625</v>
      </c>
      <c r="I68" s="112" t="s">
        <v>443</v>
      </c>
      <c r="J68" s="112"/>
    </row>
    <row r="69" ht="15.0" customHeight="1">
      <c r="A69" s="112">
        <v>2.0</v>
      </c>
      <c r="B69" s="112" t="s">
        <v>594</v>
      </c>
      <c r="C69" s="112" t="s">
        <v>595</v>
      </c>
      <c r="D69" s="112" t="s">
        <v>447</v>
      </c>
      <c r="E69" s="112" t="s">
        <v>281</v>
      </c>
      <c r="F69" s="113">
        <v>95.0</v>
      </c>
      <c r="G69" s="114">
        <v>80.0</v>
      </c>
      <c r="H69" s="114">
        <f t="shared" si="6"/>
        <v>7600</v>
      </c>
      <c r="I69" s="112" t="s">
        <v>443</v>
      </c>
      <c r="J69" s="112"/>
    </row>
    <row r="70" ht="15.0" customHeight="1">
      <c r="A70" s="112">
        <v>3.0</v>
      </c>
      <c r="B70" s="112" t="s">
        <v>594</v>
      </c>
      <c r="C70" s="112" t="s">
        <v>584</v>
      </c>
      <c r="D70" s="112" t="s">
        <v>596</v>
      </c>
      <c r="E70" s="112" t="s">
        <v>281</v>
      </c>
      <c r="F70" s="113">
        <v>30.0</v>
      </c>
      <c r="G70" s="114">
        <v>55.0</v>
      </c>
      <c r="H70" s="114">
        <f t="shared" si="6"/>
        <v>1650</v>
      </c>
      <c r="I70" s="112" t="s">
        <v>443</v>
      </c>
      <c r="J70" s="112"/>
    </row>
    <row r="71" ht="15.0" customHeight="1">
      <c r="A71" s="112">
        <v>4.0</v>
      </c>
      <c r="B71" s="112" t="s">
        <v>594</v>
      </c>
      <c r="C71" s="112" t="s">
        <v>597</v>
      </c>
      <c r="D71" s="112" t="s">
        <v>440</v>
      </c>
      <c r="E71" s="112" t="s">
        <v>105</v>
      </c>
      <c r="F71" s="113">
        <v>1.0</v>
      </c>
      <c r="G71" s="114">
        <v>6500.0</v>
      </c>
      <c r="H71" s="114">
        <f t="shared" si="6"/>
        <v>6500</v>
      </c>
      <c r="I71" s="112" t="s">
        <v>443</v>
      </c>
      <c r="J71" s="112"/>
    </row>
    <row r="72" ht="15.0" customHeight="1">
      <c r="A72" s="112">
        <v>5.0</v>
      </c>
      <c r="B72" s="112" t="s">
        <v>594</v>
      </c>
      <c r="C72" s="112" t="s">
        <v>598</v>
      </c>
      <c r="D72" s="112" t="s">
        <v>599</v>
      </c>
      <c r="E72" s="112" t="s">
        <v>105</v>
      </c>
      <c r="F72" s="113">
        <v>1.0</v>
      </c>
      <c r="G72" s="114">
        <v>3200.0</v>
      </c>
      <c r="H72" s="114">
        <f t="shared" si="6"/>
        <v>3200</v>
      </c>
      <c r="I72" s="112" t="s">
        <v>443</v>
      </c>
      <c r="J72" s="112"/>
    </row>
    <row r="73" ht="15.0" customHeight="1">
      <c r="A73" s="112">
        <v>6.0</v>
      </c>
      <c r="B73" s="112" t="s">
        <v>594</v>
      </c>
      <c r="C73" s="112" t="s">
        <v>600</v>
      </c>
      <c r="D73" s="112" t="s">
        <v>182</v>
      </c>
      <c r="E73" s="112" t="s">
        <v>140</v>
      </c>
      <c r="F73" s="113">
        <v>1.0</v>
      </c>
      <c r="G73" s="114">
        <v>8500.0</v>
      </c>
      <c r="H73" s="114">
        <f t="shared" si="6"/>
        <v>8500</v>
      </c>
      <c r="I73" s="112" t="s">
        <v>443</v>
      </c>
      <c r="J73" s="112"/>
    </row>
    <row r="74" ht="15.0" customHeight="1">
      <c r="A74" s="112">
        <v>7.0</v>
      </c>
      <c r="B74" s="112" t="s">
        <v>594</v>
      </c>
      <c r="C74" s="112" t="s">
        <v>601</v>
      </c>
      <c r="D74" s="112" t="s">
        <v>602</v>
      </c>
      <c r="E74" s="112" t="s">
        <v>105</v>
      </c>
      <c r="F74" s="113">
        <v>1.0</v>
      </c>
      <c r="G74" s="114">
        <v>1800.0</v>
      </c>
      <c r="H74" s="114">
        <f t="shared" si="6"/>
        <v>1800</v>
      </c>
      <c r="I74" s="112" t="s">
        <v>443</v>
      </c>
      <c r="J74" s="112"/>
    </row>
    <row r="75" ht="15.0" customHeight="1">
      <c r="A75" s="112">
        <v>8.0</v>
      </c>
      <c r="B75" s="112" t="s">
        <v>594</v>
      </c>
      <c r="C75" s="112" t="s">
        <v>603</v>
      </c>
      <c r="D75" s="112" t="s">
        <v>254</v>
      </c>
      <c r="E75" s="112" t="s">
        <v>148</v>
      </c>
      <c r="F75" s="113">
        <v>1.0</v>
      </c>
      <c r="G75" s="114">
        <v>12000.0</v>
      </c>
      <c r="H75" s="114">
        <f t="shared" si="6"/>
        <v>12000</v>
      </c>
      <c r="I75" s="112" t="s">
        <v>443</v>
      </c>
      <c r="J75" s="112"/>
    </row>
    <row r="76" ht="15.0" customHeight="1">
      <c r="A76" s="118" t="s">
        <v>604</v>
      </c>
      <c r="B76" s="18"/>
      <c r="C76" s="18"/>
      <c r="D76" s="18"/>
      <c r="E76" s="18"/>
      <c r="F76" s="18"/>
      <c r="G76" s="19"/>
      <c r="H76" s="119">
        <f>SUM(H68:H75)</f>
        <v>43875</v>
      </c>
      <c r="I76" s="120"/>
      <c r="J76" s="120"/>
    </row>
    <row r="77" ht="15.75" customHeight="1"/>
    <row r="78" ht="15.0" customHeight="1">
      <c r="A78" s="111" t="s">
        <v>605</v>
      </c>
      <c r="B78" s="18"/>
      <c r="C78" s="18"/>
      <c r="D78" s="18"/>
      <c r="E78" s="18"/>
      <c r="F78" s="18"/>
      <c r="G78" s="18"/>
      <c r="H78" s="18"/>
      <c r="I78" s="18"/>
      <c r="J78" s="19"/>
    </row>
    <row r="79" ht="15.0" customHeight="1">
      <c r="A79" s="112">
        <v>1.0</v>
      </c>
      <c r="B79" s="112" t="s">
        <v>296</v>
      </c>
      <c r="C79" s="112" t="s">
        <v>606</v>
      </c>
      <c r="D79" s="112" t="s">
        <v>607</v>
      </c>
      <c r="E79" s="112" t="s">
        <v>281</v>
      </c>
      <c r="F79" s="113">
        <v>65.0</v>
      </c>
      <c r="G79" s="114">
        <v>65.0</v>
      </c>
      <c r="H79" s="114">
        <f t="shared" ref="H79:H83" si="7">F79*G79</f>
        <v>4225</v>
      </c>
      <c r="I79" s="112" t="s">
        <v>443</v>
      </c>
      <c r="J79" s="112"/>
    </row>
    <row r="80" ht="15.0" customHeight="1">
      <c r="A80" s="112">
        <v>2.0</v>
      </c>
      <c r="B80" s="112" t="s">
        <v>608</v>
      </c>
      <c r="C80" s="112" t="s">
        <v>609</v>
      </c>
      <c r="D80" s="112" t="s">
        <v>610</v>
      </c>
      <c r="E80" s="112" t="s">
        <v>281</v>
      </c>
      <c r="F80" s="113">
        <v>45.0</v>
      </c>
      <c r="G80" s="114">
        <v>55.0</v>
      </c>
      <c r="H80" s="114">
        <f t="shared" si="7"/>
        <v>2475</v>
      </c>
      <c r="I80" s="112" t="s">
        <v>443</v>
      </c>
      <c r="J80" s="112"/>
    </row>
    <row r="81" ht="15.0" customHeight="1">
      <c r="A81" s="112">
        <v>3.0</v>
      </c>
      <c r="B81" s="112" t="s">
        <v>608</v>
      </c>
      <c r="C81" s="112" t="s">
        <v>611</v>
      </c>
      <c r="D81" s="112" t="s">
        <v>612</v>
      </c>
      <c r="E81" s="112" t="s">
        <v>105</v>
      </c>
      <c r="F81" s="113">
        <v>1.0</v>
      </c>
      <c r="G81" s="114">
        <v>3500.0</v>
      </c>
      <c r="H81" s="114">
        <f t="shared" si="7"/>
        <v>3500</v>
      </c>
      <c r="I81" s="112" t="s">
        <v>443</v>
      </c>
      <c r="J81" s="112"/>
    </row>
    <row r="82" ht="15.0" customHeight="1">
      <c r="A82" s="112">
        <v>4.0</v>
      </c>
      <c r="B82" s="112" t="s">
        <v>608</v>
      </c>
      <c r="C82" s="112" t="s">
        <v>613</v>
      </c>
      <c r="D82" s="112" t="s">
        <v>254</v>
      </c>
      <c r="E82" s="112" t="s">
        <v>105</v>
      </c>
      <c r="F82" s="113">
        <v>1.0</v>
      </c>
      <c r="G82" s="114">
        <v>2500.0</v>
      </c>
      <c r="H82" s="114">
        <f t="shared" si="7"/>
        <v>2500</v>
      </c>
      <c r="I82" s="112" t="s">
        <v>443</v>
      </c>
      <c r="J82" s="112"/>
    </row>
    <row r="83" ht="15.0" customHeight="1">
      <c r="A83" s="112">
        <v>5.0</v>
      </c>
      <c r="B83" s="112" t="s">
        <v>296</v>
      </c>
      <c r="C83" s="112" t="s">
        <v>614</v>
      </c>
      <c r="D83" s="112" t="s">
        <v>615</v>
      </c>
      <c r="E83" s="112" t="s">
        <v>281</v>
      </c>
      <c r="F83" s="113">
        <v>40.0</v>
      </c>
      <c r="G83" s="114">
        <v>45.0</v>
      </c>
      <c r="H83" s="114">
        <f t="shared" si="7"/>
        <v>1800</v>
      </c>
      <c r="I83" s="112" t="s">
        <v>443</v>
      </c>
      <c r="J83" s="112"/>
    </row>
    <row r="84" ht="15.0" customHeight="1">
      <c r="A84" s="118" t="s">
        <v>616</v>
      </c>
      <c r="B84" s="18"/>
      <c r="C84" s="18"/>
      <c r="D84" s="18"/>
      <c r="E84" s="18"/>
      <c r="F84" s="18"/>
      <c r="G84" s="19"/>
      <c r="H84" s="119">
        <f>SUM(H79:H83)</f>
        <v>14500</v>
      </c>
      <c r="I84" s="120"/>
      <c r="J84" s="120"/>
    </row>
    <row r="85" ht="15.75" customHeight="1"/>
    <row r="86" ht="15.0" customHeight="1">
      <c r="A86" s="111" t="s">
        <v>617</v>
      </c>
      <c r="B86" s="18"/>
      <c r="C86" s="18"/>
      <c r="D86" s="18"/>
      <c r="E86" s="18"/>
      <c r="F86" s="18"/>
      <c r="G86" s="18"/>
      <c r="H86" s="18"/>
      <c r="I86" s="18"/>
      <c r="J86" s="19"/>
    </row>
    <row r="87" ht="15.0" customHeight="1">
      <c r="A87" s="115">
        <v>1.0</v>
      </c>
      <c r="B87" s="115" t="s">
        <v>618</v>
      </c>
      <c r="C87" s="115" t="s">
        <v>619</v>
      </c>
      <c r="D87" s="115" t="s">
        <v>620</v>
      </c>
      <c r="E87" s="115" t="s">
        <v>105</v>
      </c>
      <c r="F87" s="116">
        <v>1.0</v>
      </c>
      <c r="G87" s="117">
        <v>35000.0</v>
      </c>
      <c r="H87" s="117">
        <f t="shared" ref="H87:H91" si="8">F87*G87</f>
        <v>35000</v>
      </c>
      <c r="I87" s="115" t="s">
        <v>453</v>
      </c>
      <c r="J87" s="115"/>
    </row>
    <row r="88" ht="15.0" customHeight="1">
      <c r="A88" s="112">
        <v>2.0</v>
      </c>
      <c r="B88" s="112" t="s">
        <v>621</v>
      </c>
      <c r="C88" s="112" t="s">
        <v>622</v>
      </c>
      <c r="D88" s="112" t="s">
        <v>623</v>
      </c>
      <c r="E88" s="112" t="s">
        <v>105</v>
      </c>
      <c r="F88" s="113">
        <v>3.0</v>
      </c>
      <c r="G88" s="114">
        <v>12000.0</v>
      </c>
      <c r="H88" s="114">
        <f t="shared" si="8"/>
        <v>36000</v>
      </c>
      <c r="I88" s="112" t="s">
        <v>443</v>
      </c>
      <c r="J88" s="112"/>
    </row>
    <row r="89" ht="15.0" customHeight="1">
      <c r="A89" s="112">
        <v>3.0</v>
      </c>
      <c r="B89" s="112" t="s">
        <v>624</v>
      </c>
      <c r="C89" s="112" t="s">
        <v>625</v>
      </c>
      <c r="D89" s="112" t="s">
        <v>626</v>
      </c>
      <c r="E89" s="112" t="s">
        <v>105</v>
      </c>
      <c r="F89" s="113">
        <v>2.0</v>
      </c>
      <c r="G89" s="114">
        <v>8500.0</v>
      </c>
      <c r="H89" s="114">
        <f t="shared" si="8"/>
        <v>17000</v>
      </c>
      <c r="I89" s="112" t="s">
        <v>443</v>
      </c>
      <c r="J89" s="112"/>
    </row>
    <row r="90" ht="15.0" customHeight="1">
      <c r="A90" s="115">
        <v>4.0</v>
      </c>
      <c r="B90" s="115" t="s">
        <v>627</v>
      </c>
      <c r="C90" s="115" t="s">
        <v>628</v>
      </c>
      <c r="D90" s="115" t="s">
        <v>629</v>
      </c>
      <c r="E90" s="115" t="s">
        <v>140</v>
      </c>
      <c r="F90" s="116">
        <v>6.0</v>
      </c>
      <c r="G90" s="117">
        <v>3500.0</v>
      </c>
      <c r="H90" s="117">
        <f t="shared" si="8"/>
        <v>21000</v>
      </c>
      <c r="I90" s="115" t="s">
        <v>453</v>
      </c>
      <c r="J90" s="115"/>
    </row>
    <row r="91" ht="15.0" customHeight="1">
      <c r="A91" s="112">
        <v>5.0</v>
      </c>
      <c r="B91" s="112" t="s">
        <v>627</v>
      </c>
      <c r="C91" s="112" t="s">
        <v>630</v>
      </c>
      <c r="D91" s="112" t="s">
        <v>615</v>
      </c>
      <c r="E91" s="112" t="s">
        <v>281</v>
      </c>
      <c r="F91" s="113">
        <v>80.0</v>
      </c>
      <c r="G91" s="114">
        <v>45.0</v>
      </c>
      <c r="H91" s="114">
        <f t="shared" si="8"/>
        <v>3600</v>
      </c>
      <c r="I91" s="112" t="s">
        <v>443</v>
      </c>
      <c r="J91" s="112"/>
    </row>
    <row r="92" ht="15.0" customHeight="1">
      <c r="A92" s="118" t="s">
        <v>631</v>
      </c>
      <c r="B92" s="18"/>
      <c r="C92" s="18"/>
      <c r="D92" s="18"/>
      <c r="E92" s="18"/>
      <c r="F92" s="18"/>
      <c r="G92" s="19"/>
      <c r="H92" s="119">
        <f>SUM(H87:H91)</f>
        <v>112600</v>
      </c>
      <c r="I92" s="120"/>
      <c r="J92" s="120"/>
    </row>
    <row r="93" ht="15.75" customHeight="1"/>
    <row r="94" ht="15.0" customHeight="1">
      <c r="A94" s="111" t="s">
        <v>632</v>
      </c>
      <c r="B94" s="18"/>
      <c r="C94" s="18"/>
      <c r="D94" s="18"/>
      <c r="E94" s="18"/>
      <c r="F94" s="18"/>
      <c r="G94" s="18"/>
      <c r="H94" s="18"/>
      <c r="I94" s="18"/>
      <c r="J94" s="19"/>
    </row>
    <row r="95" ht="15.0" customHeight="1">
      <c r="A95" s="115">
        <v>1.0</v>
      </c>
      <c r="B95" s="115" t="s">
        <v>633</v>
      </c>
      <c r="C95" s="115" t="s">
        <v>634</v>
      </c>
      <c r="D95" s="115" t="s">
        <v>635</v>
      </c>
      <c r="E95" s="115" t="s">
        <v>105</v>
      </c>
      <c r="F95" s="116">
        <v>1.0</v>
      </c>
      <c r="G95" s="117">
        <v>25000.0</v>
      </c>
      <c r="H95" s="117">
        <f t="shared" ref="H95:H99" si="9">F95*G95</f>
        <v>25000</v>
      </c>
      <c r="I95" s="115" t="s">
        <v>453</v>
      </c>
      <c r="J95" s="115"/>
    </row>
    <row r="96" ht="15.0" customHeight="1">
      <c r="A96" s="112">
        <v>2.0</v>
      </c>
      <c r="B96" s="112" t="s">
        <v>618</v>
      </c>
      <c r="C96" s="112" t="s">
        <v>636</v>
      </c>
      <c r="D96" s="112" t="s">
        <v>637</v>
      </c>
      <c r="E96" s="112" t="s">
        <v>105</v>
      </c>
      <c r="F96" s="113">
        <v>1.0</v>
      </c>
      <c r="G96" s="114">
        <v>18000.0</v>
      </c>
      <c r="H96" s="114">
        <f t="shared" si="9"/>
        <v>18000</v>
      </c>
      <c r="I96" s="112" t="s">
        <v>443</v>
      </c>
      <c r="J96" s="112"/>
    </row>
    <row r="97" ht="15.0" customHeight="1">
      <c r="A97" s="112">
        <v>3.0</v>
      </c>
      <c r="B97" s="112" t="s">
        <v>638</v>
      </c>
      <c r="C97" s="112" t="s">
        <v>639</v>
      </c>
      <c r="D97" s="112" t="s">
        <v>640</v>
      </c>
      <c r="E97" s="112" t="s">
        <v>105</v>
      </c>
      <c r="F97" s="113">
        <v>6.0</v>
      </c>
      <c r="G97" s="114">
        <v>1200.0</v>
      </c>
      <c r="H97" s="114">
        <f t="shared" si="9"/>
        <v>7200</v>
      </c>
      <c r="I97" s="112" t="s">
        <v>443</v>
      </c>
      <c r="J97" s="112"/>
    </row>
    <row r="98" ht="15.0" customHeight="1">
      <c r="A98" s="112">
        <v>4.0</v>
      </c>
      <c r="B98" s="112" t="s">
        <v>627</v>
      </c>
      <c r="C98" s="112" t="s">
        <v>641</v>
      </c>
      <c r="D98" s="112" t="s">
        <v>257</v>
      </c>
      <c r="E98" s="112" t="s">
        <v>281</v>
      </c>
      <c r="F98" s="113">
        <v>1200.0</v>
      </c>
      <c r="G98" s="114">
        <v>8.0</v>
      </c>
      <c r="H98" s="114">
        <f t="shared" si="9"/>
        <v>9600</v>
      </c>
      <c r="I98" s="112" t="s">
        <v>443</v>
      </c>
      <c r="J98" s="112"/>
    </row>
    <row r="99" ht="15.0" customHeight="1">
      <c r="A99" s="112">
        <v>5.0</v>
      </c>
      <c r="B99" s="112" t="s">
        <v>627</v>
      </c>
      <c r="C99" s="112" t="s">
        <v>642</v>
      </c>
      <c r="D99" s="112" t="s">
        <v>643</v>
      </c>
      <c r="E99" s="112" t="s">
        <v>148</v>
      </c>
      <c r="F99" s="113">
        <v>1.0</v>
      </c>
      <c r="G99" s="114">
        <v>25000.0</v>
      </c>
      <c r="H99" s="114">
        <f t="shared" si="9"/>
        <v>25000</v>
      </c>
      <c r="I99" s="112" t="s">
        <v>443</v>
      </c>
      <c r="J99" s="112"/>
    </row>
    <row r="100" ht="15.0" customHeight="1">
      <c r="A100" s="118" t="s">
        <v>644</v>
      </c>
      <c r="B100" s="18"/>
      <c r="C100" s="18"/>
      <c r="D100" s="18"/>
      <c r="E100" s="18"/>
      <c r="F100" s="18"/>
      <c r="G100" s="19"/>
      <c r="H100" s="119">
        <f>SUM(H95:H99)</f>
        <v>84800</v>
      </c>
      <c r="I100" s="120"/>
      <c r="J100" s="120"/>
    </row>
    <row r="101" ht="15.75" customHeight="1"/>
    <row r="102" ht="15.75" customHeight="1"/>
    <row r="103" ht="15.0" customHeight="1">
      <c r="A103" s="124" t="s">
        <v>262</v>
      </c>
      <c r="B103" s="18"/>
      <c r="C103" s="18"/>
      <c r="D103" s="18"/>
      <c r="E103" s="18"/>
      <c r="F103" s="18"/>
      <c r="G103" s="19"/>
      <c r="H103" s="125">
        <f>H17+H29+H38+H52+H65+H76+H84+H92+H100</f>
        <v>1032125</v>
      </c>
    </row>
    <row r="104" ht="15.0" customHeight="1">
      <c r="A104" s="118" t="s">
        <v>645</v>
      </c>
      <c r="B104" s="18"/>
      <c r="C104" s="18"/>
      <c r="D104" s="18"/>
      <c r="E104" s="18"/>
      <c r="F104" s="18"/>
      <c r="G104" s="19"/>
      <c r="H104" s="119">
        <f>H103*0.03</f>
        <v>30963.75</v>
      </c>
    </row>
    <row r="105" ht="15.0" customHeight="1">
      <c r="A105" s="124" t="s">
        <v>265</v>
      </c>
      <c r="B105" s="18"/>
      <c r="C105" s="18"/>
      <c r="D105" s="18"/>
      <c r="E105" s="18"/>
      <c r="F105" s="18"/>
      <c r="G105" s="19"/>
      <c r="H105" s="125">
        <f>H103+H104</f>
        <v>1063088.75</v>
      </c>
    </row>
    <row r="106" ht="15.0" customHeight="1">
      <c r="A106" s="118" t="s">
        <v>266</v>
      </c>
      <c r="B106" s="18"/>
      <c r="C106" s="18"/>
      <c r="D106" s="18"/>
      <c r="E106" s="18"/>
      <c r="F106" s="18"/>
      <c r="G106" s="19"/>
      <c r="H106" s="119">
        <f>H105*0.09</f>
        <v>95677.9875</v>
      </c>
    </row>
    <row r="107" ht="15.0" customHeight="1">
      <c r="A107" s="118" t="s">
        <v>267</v>
      </c>
      <c r="B107" s="18"/>
      <c r="C107" s="18"/>
      <c r="D107" s="18"/>
      <c r="E107" s="18"/>
      <c r="F107" s="18"/>
      <c r="G107" s="19"/>
      <c r="H107" s="119">
        <f>H105*0.09</f>
        <v>95677.9875</v>
      </c>
    </row>
    <row r="108" ht="15.0" customHeight="1">
      <c r="A108" s="103" t="s">
        <v>646</v>
      </c>
      <c r="B108" s="18"/>
      <c r="C108" s="18"/>
      <c r="D108" s="18"/>
      <c r="E108" s="18"/>
      <c r="F108" s="18"/>
      <c r="G108" s="19"/>
      <c r="H108" s="126">
        <f>H105+H106+H107</f>
        <v>1254444.725</v>
      </c>
    </row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1:J1"/>
    <mergeCell ref="A2:J2"/>
    <mergeCell ref="A7:J7"/>
    <mergeCell ref="A17:G17"/>
    <mergeCell ref="A19:J19"/>
    <mergeCell ref="A29:G29"/>
    <mergeCell ref="A31:J31"/>
    <mergeCell ref="A38:G38"/>
    <mergeCell ref="A40:J40"/>
    <mergeCell ref="A52:G52"/>
    <mergeCell ref="A54:J54"/>
    <mergeCell ref="A65:G65"/>
    <mergeCell ref="A67:J67"/>
    <mergeCell ref="A78:J78"/>
    <mergeCell ref="A104:G104"/>
    <mergeCell ref="A105:G105"/>
    <mergeCell ref="A106:G106"/>
    <mergeCell ref="A107:G107"/>
    <mergeCell ref="A108:G108"/>
    <mergeCell ref="A76:G76"/>
    <mergeCell ref="A84:G84"/>
    <mergeCell ref="A86:J86"/>
    <mergeCell ref="A92:G92"/>
    <mergeCell ref="A94:J94"/>
    <mergeCell ref="A100:G100"/>
    <mergeCell ref="A103:G103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21.43"/>
    <col customWidth="1" min="3" max="3" width="17.14"/>
    <col customWidth="1" min="4" max="4" width="11.43"/>
    <col customWidth="1" min="5" max="5" width="21.43"/>
    <col customWidth="1" min="6" max="6" width="14.29"/>
    <col customWidth="1" min="7" max="7" width="17.14"/>
    <col customWidth="1" min="8" max="8" width="11.43"/>
    <col customWidth="1" min="9" max="26" width="8.86"/>
  </cols>
  <sheetData>
    <row r="1" ht="22.5" customHeight="1">
      <c r="A1" s="72" t="s">
        <v>647</v>
      </c>
      <c r="B1" s="18"/>
      <c r="C1" s="18"/>
      <c r="D1" s="18"/>
      <c r="E1" s="18"/>
      <c r="F1" s="18"/>
      <c r="G1" s="18"/>
      <c r="H1" s="19"/>
    </row>
    <row r="2" ht="15.0" customHeight="1">
      <c r="A2" s="24" t="s">
        <v>648</v>
      </c>
      <c r="B2" s="39" t="str">
        <f>Dashboard!C19</f>
        <v/>
      </c>
    </row>
    <row r="3" ht="15.0" customHeight="1">
      <c r="A3" s="24" t="s">
        <v>48</v>
      </c>
      <c r="B3" s="127">
        <f>TODAY()</f>
        <v>46121</v>
      </c>
    </row>
    <row r="5" ht="16.5" customHeight="1">
      <c r="A5" s="128" t="s">
        <v>649</v>
      </c>
      <c r="B5" s="18"/>
      <c r="C5" s="18"/>
      <c r="D5" s="18"/>
      <c r="E5" s="18"/>
      <c r="F5" s="18"/>
      <c r="G5" s="18"/>
      <c r="H5" s="19"/>
    </row>
    <row r="6" ht="15.0" customHeight="1">
      <c r="A6" s="129" t="s">
        <v>650</v>
      </c>
    </row>
    <row r="7" ht="15.0" customHeight="1">
      <c r="A7" s="129" t="s">
        <v>651</v>
      </c>
    </row>
    <row r="8" ht="15.0" customHeight="1">
      <c r="A8" s="129" t="s">
        <v>652</v>
      </c>
    </row>
    <row r="9" ht="15.0" customHeight="1">
      <c r="A9" s="129" t="s">
        <v>653</v>
      </c>
    </row>
    <row r="10" ht="15.0" customHeight="1">
      <c r="A10" s="129" t="s">
        <v>654</v>
      </c>
    </row>
    <row r="11" ht="15.0" customHeight="1">
      <c r="A11" s="129" t="s">
        <v>655</v>
      </c>
    </row>
    <row r="12" ht="15.0" customHeight="1">
      <c r="A12" s="129" t="s">
        <v>656</v>
      </c>
    </row>
    <row r="13" ht="15.0" customHeight="1">
      <c r="A13" s="129" t="s">
        <v>657</v>
      </c>
    </row>
    <row r="14" ht="15.0" customHeight="1">
      <c r="A14" s="129" t="s">
        <v>658</v>
      </c>
    </row>
    <row r="15" ht="15.0" customHeight="1">
      <c r="A15" s="129" t="s">
        <v>659</v>
      </c>
    </row>
    <row r="17" ht="16.5" customHeight="1">
      <c r="A17" s="130" t="s">
        <v>660</v>
      </c>
      <c r="B17" s="18"/>
      <c r="C17" s="18"/>
      <c r="D17" s="18"/>
      <c r="E17" s="18"/>
      <c r="F17" s="18"/>
      <c r="G17" s="18"/>
      <c r="H17" s="19"/>
    </row>
    <row r="18" ht="15.0" customHeight="1">
      <c r="A18" s="129" t="s">
        <v>661</v>
      </c>
    </row>
    <row r="19" ht="15.0" customHeight="1">
      <c r="A19" s="129" t="s">
        <v>662</v>
      </c>
    </row>
    <row r="20" ht="15.0" customHeight="1">
      <c r="A20" s="129" t="s">
        <v>663</v>
      </c>
    </row>
    <row r="21" ht="15.0" customHeight="1">
      <c r="A21" s="129" t="s">
        <v>664</v>
      </c>
    </row>
    <row r="22" ht="15.0" customHeight="1">
      <c r="A22" s="129" t="s">
        <v>665</v>
      </c>
    </row>
    <row r="23" ht="15.0" customHeight="1">
      <c r="A23" s="129" t="s">
        <v>666</v>
      </c>
    </row>
    <row r="24" ht="15.0" customHeight="1">
      <c r="A24" s="129" t="s">
        <v>667</v>
      </c>
    </row>
    <row r="25" ht="15.0" customHeight="1">
      <c r="A25" s="129" t="s">
        <v>668</v>
      </c>
    </row>
    <row r="26" ht="15.0" customHeight="1">
      <c r="A26" s="129" t="s">
        <v>669</v>
      </c>
    </row>
    <row r="27" ht="15.0" customHeight="1">
      <c r="A27" s="129" t="s">
        <v>670</v>
      </c>
    </row>
    <row r="28" ht="15.0" customHeight="1">
      <c r="A28" s="129" t="s">
        <v>671</v>
      </c>
    </row>
    <row r="29" ht="15.0" customHeight="1">
      <c r="A29" s="129" t="s">
        <v>672</v>
      </c>
    </row>
    <row r="30" ht="15.0" customHeight="1">
      <c r="A30" s="129" t="s">
        <v>673</v>
      </c>
    </row>
    <row r="31" ht="15.0" customHeight="1">
      <c r="A31" s="129" t="s">
        <v>674</v>
      </c>
    </row>
    <row r="32" ht="15.0" customHeight="1">
      <c r="A32" s="129" t="s">
        <v>675</v>
      </c>
    </row>
    <row r="33" ht="15.0" customHeight="1">
      <c r="A33" s="129" t="s">
        <v>676</v>
      </c>
    </row>
    <row r="34" ht="15.75" customHeight="1"/>
    <row r="35" ht="15.75" customHeight="1"/>
    <row r="36" ht="16.5" customHeight="1">
      <c r="A36" s="131" t="s">
        <v>677</v>
      </c>
      <c r="B36" s="18"/>
      <c r="C36" s="18"/>
      <c r="D36" s="18"/>
      <c r="E36" s="18"/>
      <c r="F36" s="18"/>
      <c r="G36" s="18"/>
      <c r="H36" s="19"/>
    </row>
    <row r="37" ht="15.0" customHeight="1">
      <c r="A37" s="129" t="s">
        <v>678</v>
      </c>
    </row>
    <row r="38" ht="15.0" customHeight="1">
      <c r="A38" s="129" t="s">
        <v>679</v>
      </c>
    </row>
    <row r="39" ht="15.0" customHeight="1">
      <c r="A39" s="129" t="s">
        <v>680</v>
      </c>
    </row>
    <row r="40" ht="15.0" customHeight="1">
      <c r="A40" s="129" t="s">
        <v>681</v>
      </c>
    </row>
    <row r="41" ht="15.0" customHeight="1">
      <c r="A41" s="129" t="s">
        <v>682</v>
      </c>
    </row>
    <row r="42" ht="15.0" customHeight="1">
      <c r="A42" s="129" t="s">
        <v>683</v>
      </c>
    </row>
    <row r="43" ht="15.0" customHeight="1">
      <c r="A43" s="129" t="s">
        <v>684</v>
      </c>
    </row>
    <row r="44" ht="15.0" customHeight="1">
      <c r="A44" s="129" t="s">
        <v>685</v>
      </c>
    </row>
    <row r="45" ht="15.0" customHeight="1">
      <c r="A45" s="129" t="s">
        <v>686</v>
      </c>
    </row>
    <row r="46" ht="15.0" customHeight="1">
      <c r="A46" s="129" t="s">
        <v>687</v>
      </c>
    </row>
    <row r="47" ht="15.0" customHeight="1">
      <c r="A47" s="129" t="s">
        <v>688</v>
      </c>
    </row>
    <row r="48" ht="15.0" customHeight="1">
      <c r="A48" s="129" t="s">
        <v>689</v>
      </c>
    </row>
    <row r="49" ht="15.75" customHeight="1"/>
    <row r="50" ht="15.75" customHeight="1"/>
    <row r="51" ht="16.5" customHeight="1">
      <c r="A51" s="128" t="s">
        <v>690</v>
      </c>
      <c r="B51" s="18"/>
      <c r="C51" s="18"/>
      <c r="D51" s="18"/>
      <c r="E51" s="18"/>
      <c r="F51" s="18"/>
      <c r="G51" s="18"/>
      <c r="H51" s="19"/>
    </row>
    <row r="52" ht="15.75" customHeight="1"/>
    <row r="53" ht="15.0" customHeight="1">
      <c r="A53" s="132" t="s">
        <v>691</v>
      </c>
      <c r="B53" s="132" t="s">
        <v>692</v>
      </c>
      <c r="C53" s="133" t="s">
        <v>371</v>
      </c>
      <c r="D53" s="134"/>
      <c r="E53" s="135"/>
      <c r="F53" s="132" t="s">
        <v>693</v>
      </c>
      <c r="G53" s="133" t="s">
        <v>526</v>
      </c>
      <c r="H53" s="135"/>
    </row>
    <row r="54" ht="15.0" customHeight="1">
      <c r="A54" s="136">
        <v>1.0</v>
      </c>
      <c r="B54" s="137" t="s">
        <v>694</v>
      </c>
      <c r="C54" s="138" t="s">
        <v>695</v>
      </c>
      <c r="D54" s="134"/>
      <c r="E54" s="135"/>
      <c r="F54" s="139">
        <v>0.2</v>
      </c>
      <c r="G54" s="140">
        <f>Summary!D34*0.2</f>
        <v>0</v>
      </c>
      <c r="H54" s="135"/>
    </row>
    <row r="55" ht="15.0" customHeight="1">
      <c r="A55" s="141">
        <v>2.0</v>
      </c>
      <c r="B55" s="142" t="s">
        <v>696</v>
      </c>
      <c r="C55" s="143" t="s">
        <v>697</v>
      </c>
      <c r="D55" s="134"/>
      <c r="E55" s="135"/>
      <c r="F55" s="144">
        <v>0.1</v>
      </c>
      <c r="G55" s="145">
        <f>Summary!D34*0.1</f>
        <v>0</v>
      </c>
      <c r="H55" s="135"/>
    </row>
    <row r="56" ht="15.0" customHeight="1">
      <c r="A56" s="136">
        <v>3.0</v>
      </c>
      <c r="B56" s="137" t="s">
        <v>698</v>
      </c>
      <c r="C56" s="138" t="s">
        <v>699</v>
      </c>
      <c r="D56" s="134"/>
      <c r="E56" s="135"/>
      <c r="F56" s="139">
        <v>0.15</v>
      </c>
      <c r="G56" s="140">
        <f>Summary!D34*0.15</f>
        <v>0</v>
      </c>
      <c r="H56" s="135"/>
    </row>
    <row r="57" ht="15.0" customHeight="1">
      <c r="A57" s="141">
        <v>4.0</v>
      </c>
      <c r="B57" s="142" t="s">
        <v>700</v>
      </c>
      <c r="C57" s="143" t="s">
        <v>701</v>
      </c>
      <c r="D57" s="134"/>
      <c r="E57" s="135"/>
      <c r="F57" s="144">
        <v>0.2</v>
      </c>
      <c r="G57" s="145">
        <f>Summary!D34*0.2</f>
        <v>0</v>
      </c>
      <c r="H57" s="135"/>
    </row>
    <row r="58" ht="15.0" customHeight="1">
      <c r="A58" s="136">
        <v>5.0</v>
      </c>
      <c r="B58" s="137" t="s">
        <v>702</v>
      </c>
      <c r="C58" s="138" t="s">
        <v>703</v>
      </c>
      <c r="D58" s="134"/>
      <c r="E58" s="135"/>
      <c r="F58" s="139">
        <v>0.15</v>
      </c>
      <c r="G58" s="140">
        <f>Summary!D34*0.15</f>
        <v>0</v>
      </c>
      <c r="H58" s="135"/>
    </row>
    <row r="59" ht="15.0" customHeight="1">
      <c r="A59" s="141">
        <v>6.0</v>
      </c>
      <c r="B59" s="142" t="s">
        <v>704</v>
      </c>
      <c r="C59" s="143" t="s">
        <v>705</v>
      </c>
      <c r="D59" s="134"/>
      <c r="E59" s="135"/>
      <c r="F59" s="144">
        <v>0.1</v>
      </c>
      <c r="G59" s="145">
        <f>Summary!D34*0.1</f>
        <v>0</v>
      </c>
      <c r="H59" s="135"/>
    </row>
    <row r="60" ht="15.0" customHeight="1">
      <c r="A60" s="136">
        <v>7.0</v>
      </c>
      <c r="B60" s="137" t="s">
        <v>706</v>
      </c>
      <c r="C60" s="138" t="s">
        <v>707</v>
      </c>
      <c r="D60" s="134"/>
      <c r="E60" s="135"/>
      <c r="F60" s="139">
        <v>0.1</v>
      </c>
      <c r="G60" s="140">
        <f>Summary!D34*0.1</f>
        <v>0</v>
      </c>
      <c r="H60" s="135"/>
    </row>
    <row r="61" ht="15.0" customHeight="1">
      <c r="A61" s="146"/>
      <c r="B61" s="146" t="s">
        <v>708</v>
      </c>
      <c r="C61" s="147"/>
      <c r="D61" s="134"/>
      <c r="E61" s="135"/>
      <c r="F61" s="132">
        <v>1.0</v>
      </c>
      <c r="G61" s="148" t="str">
        <f>Summary!D34</f>
        <v/>
      </c>
      <c r="H61" s="135"/>
    </row>
    <row r="62" ht="15.75" customHeight="1"/>
    <row r="63" ht="15.75" customHeight="1"/>
    <row r="64" ht="16.5" customHeight="1">
      <c r="A64" s="128" t="s">
        <v>709</v>
      </c>
      <c r="B64" s="18"/>
      <c r="C64" s="18"/>
      <c r="D64" s="18"/>
      <c r="E64" s="18"/>
      <c r="F64" s="18"/>
      <c r="G64" s="18"/>
      <c r="H64" s="19"/>
    </row>
    <row r="65" ht="15.0" customHeight="1">
      <c r="A65" s="129" t="s">
        <v>710</v>
      </c>
    </row>
    <row r="66" ht="15.0" customHeight="1">
      <c r="A66" s="129" t="s">
        <v>711</v>
      </c>
    </row>
    <row r="67" ht="15.0" customHeight="1">
      <c r="A67" s="129" t="s">
        <v>712</v>
      </c>
    </row>
    <row r="68" ht="15.0" customHeight="1">
      <c r="A68" s="129" t="s">
        <v>713</v>
      </c>
    </row>
    <row r="69" ht="15.0" customHeight="1">
      <c r="A69" s="129" t="s">
        <v>714</v>
      </c>
    </row>
    <row r="70" ht="15.0" customHeight="1">
      <c r="A70" s="129" t="s">
        <v>715</v>
      </c>
    </row>
    <row r="71" ht="15.0" customHeight="1">
      <c r="A71" s="129" t="s">
        <v>716</v>
      </c>
    </row>
    <row r="72" ht="15.0" customHeight="1">
      <c r="A72" s="129" t="s">
        <v>717</v>
      </c>
    </row>
    <row r="73" ht="15.0" customHeight="1">
      <c r="A73" s="129" t="s">
        <v>718</v>
      </c>
    </row>
    <row r="74" ht="15.0" customHeight="1">
      <c r="A74" s="129" t="s">
        <v>719</v>
      </c>
    </row>
    <row r="75" ht="15.0" customHeight="1">
      <c r="A75" s="129" t="s">
        <v>720</v>
      </c>
    </row>
    <row r="76" ht="15.0" customHeight="1">
      <c r="A76" s="129" t="s">
        <v>721</v>
      </c>
    </row>
    <row r="77" ht="15.0" customHeight="1">
      <c r="A77" s="129" t="s">
        <v>722</v>
      </c>
    </row>
    <row r="78" ht="15.0" customHeight="1">
      <c r="A78" s="129" t="s">
        <v>723</v>
      </c>
    </row>
    <row r="79" ht="15.0" customHeight="1">
      <c r="A79" s="129" t="s">
        <v>724</v>
      </c>
    </row>
    <row r="80" ht="15.0" customHeight="1">
      <c r="A80" s="129" t="s">
        <v>725</v>
      </c>
    </row>
    <row r="81" ht="15.75" customHeight="1"/>
    <row r="82" ht="15.75" customHeight="1"/>
    <row r="83" ht="16.5" customHeight="1">
      <c r="A83" s="128" t="s">
        <v>726</v>
      </c>
      <c r="B83" s="18"/>
      <c r="C83" s="18"/>
      <c r="D83" s="18"/>
      <c r="E83" s="18"/>
      <c r="F83" s="18"/>
      <c r="G83" s="18"/>
      <c r="H83" s="19"/>
    </row>
    <row r="84" ht="15.75" customHeight="1"/>
    <row r="85" ht="15.0" customHeight="1">
      <c r="A85" s="149" t="s">
        <v>727</v>
      </c>
    </row>
    <row r="86" ht="15.75" customHeight="1"/>
    <row r="87" ht="15.75" customHeight="1"/>
    <row r="88" ht="15.0" customHeight="1">
      <c r="A88" s="150" t="s">
        <v>728</v>
      </c>
      <c r="B88" s="18"/>
      <c r="C88" s="19"/>
      <c r="E88" s="150" t="s">
        <v>729</v>
      </c>
      <c r="F88" s="18"/>
      <c r="G88" s="19"/>
    </row>
    <row r="89" ht="15.75" customHeight="1"/>
    <row r="90" ht="15.0" customHeight="1">
      <c r="A90" s="151" t="s">
        <v>730</v>
      </c>
      <c r="B90" s="39" t="s">
        <v>731</v>
      </c>
      <c r="E90" s="151" t="s">
        <v>732</v>
      </c>
      <c r="F90" s="39" t="s">
        <v>731</v>
      </c>
    </row>
    <row r="91" ht="15.75" customHeight="1"/>
    <row r="92" ht="15.0" customHeight="1">
      <c r="A92" s="151" t="s">
        <v>733</v>
      </c>
      <c r="B92" s="39" t="s">
        <v>731</v>
      </c>
      <c r="E92" s="151" t="s">
        <v>733</v>
      </c>
      <c r="F92" s="39" t="s">
        <v>731</v>
      </c>
    </row>
    <row r="93" ht="15.75" customHeight="1"/>
    <row r="94" ht="15.0" customHeight="1">
      <c r="A94" s="151" t="s">
        <v>734</v>
      </c>
      <c r="B94" s="39" t="s">
        <v>731</v>
      </c>
      <c r="E94" s="151" t="s">
        <v>734</v>
      </c>
      <c r="F94" s="39" t="s">
        <v>731</v>
      </c>
    </row>
    <row r="95" ht="15.75" customHeight="1"/>
    <row r="96" ht="15.0" customHeight="1">
      <c r="A96" s="151" t="s">
        <v>48</v>
      </c>
      <c r="B96" s="39" t="s">
        <v>731</v>
      </c>
      <c r="E96" s="151" t="s">
        <v>48</v>
      </c>
      <c r="F96" s="39" t="s">
        <v>731</v>
      </c>
    </row>
    <row r="97" ht="15.75" customHeight="1"/>
    <row r="98" ht="15.0" customHeight="1">
      <c r="A98" s="151" t="s">
        <v>735</v>
      </c>
      <c r="B98" s="39" t="s">
        <v>731</v>
      </c>
      <c r="E98" s="151" t="s">
        <v>735</v>
      </c>
      <c r="F98" s="39" t="s">
        <v>731</v>
      </c>
    </row>
    <row r="99" ht="15.75" customHeight="1"/>
    <row r="100" ht="15.75" customHeight="1"/>
    <row r="101" ht="15.0" customHeight="1">
      <c r="A101" s="152" t="s">
        <v>736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3">
    <mergeCell ref="G55:H55"/>
    <mergeCell ref="G56:H56"/>
    <mergeCell ref="A51:H51"/>
    <mergeCell ref="C53:E53"/>
    <mergeCell ref="G53:H53"/>
    <mergeCell ref="C54:E54"/>
    <mergeCell ref="G54:H54"/>
    <mergeCell ref="C55:E55"/>
    <mergeCell ref="C56:E56"/>
    <mergeCell ref="C60:E60"/>
    <mergeCell ref="C61:E61"/>
    <mergeCell ref="C57:E57"/>
    <mergeCell ref="G57:H57"/>
    <mergeCell ref="C58:E58"/>
    <mergeCell ref="G58:H58"/>
    <mergeCell ref="C59:E59"/>
    <mergeCell ref="G59:H59"/>
    <mergeCell ref="G60:H60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3:H83"/>
    <mergeCell ref="A85:H85"/>
    <mergeCell ref="E88:G88"/>
    <mergeCell ref="B96:C96"/>
    <mergeCell ref="F96:G96"/>
    <mergeCell ref="B98:C98"/>
    <mergeCell ref="F98:G98"/>
    <mergeCell ref="A101:H101"/>
    <mergeCell ref="A88:C88"/>
    <mergeCell ref="B90:C90"/>
    <mergeCell ref="F90:G90"/>
    <mergeCell ref="B92:C92"/>
    <mergeCell ref="F92:G92"/>
    <mergeCell ref="B94:C94"/>
    <mergeCell ref="F94:G94"/>
    <mergeCell ref="A1:H1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G61:H61"/>
    <mergeCell ref="A64:H64"/>
    <mergeCell ref="A65:H65"/>
    <mergeCell ref="A66:H66"/>
    <mergeCell ref="A67:H67"/>
    <mergeCell ref="A68:H68"/>
    <mergeCell ref="A69:H69"/>
  </mergeCells>
  <printOptions/>
  <pageMargins bottom="0.75" footer="0.0" header="0.0" left="0.7" right="0.7" top="0.75"/>
  <pageSetup orientation="portrait"/>
  <headerFooter>
    <oddHeader/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2026-04-10T06:23:36Z</dcterms:created>
</cp:coreProperties>
</file>